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aveExternalLinkValues="0" codeName="ThisWorkbook"/>
  <mc:AlternateContent xmlns:mc="http://schemas.openxmlformats.org/markup-compatibility/2006">
    <mc:Choice Requires="x15">
      <x15ac:absPath xmlns:x15ac="http://schemas.microsoft.com/office/spreadsheetml/2010/11/ac" url="C:\Users\Admin\Desktop\"/>
    </mc:Choice>
  </mc:AlternateContent>
  <xr:revisionPtr revIDLastSave="0" documentId="8_{EC68CCC4-3A2B-4741-813A-DFD7809EAC3E}" xr6:coauthVersionLast="36" xr6:coauthVersionMax="36" xr10:uidLastSave="{00000000-0000-0000-0000-000000000000}"/>
  <bookViews>
    <workbookView xWindow="0" yWindow="0" windowWidth="28800" windowHeight="11625" firstSheet="1" activeTab="1"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37" l="1"/>
  <c r="B3" i="37"/>
  <c r="B4" i="37"/>
  <c r="B5" i="37"/>
  <c r="G5" i="37" s="1"/>
  <c r="C5" i="37"/>
  <c r="D5" i="37"/>
  <c r="H5" i="37"/>
  <c r="K5" i="37"/>
  <c r="L5" i="37"/>
  <c r="B6" i="37"/>
  <c r="C6" i="37"/>
  <c r="D6" i="37"/>
  <c r="G6" i="37" s="1"/>
  <c r="B7" i="37"/>
  <c r="G7" i="37" s="1"/>
  <c r="C7" i="37"/>
  <c r="D7" i="37"/>
  <c r="H7" i="37"/>
  <c r="K7" i="37"/>
  <c r="L7" i="37"/>
  <c r="B8" i="37"/>
  <c r="C8" i="37"/>
  <c r="H8" i="37" s="1"/>
  <c r="D8" i="37"/>
  <c r="G8" i="37"/>
  <c r="K8" i="37"/>
  <c r="L8" i="37"/>
  <c r="B9" i="37"/>
  <c r="C9" i="37"/>
  <c r="G9" i="37" s="1"/>
  <c r="D9" i="37"/>
  <c r="K9" i="37"/>
  <c r="L9" i="37"/>
  <c r="B10" i="37"/>
  <c r="C10" i="37"/>
  <c r="D10" i="37"/>
  <c r="H10" i="37"/>
  <c r="K10" i="37"/>
  <c r="L10" i="37"/>
  <c r="B11" i="37"/>
  <c r="C11" i="37"/>
  <c r="G11" i="37" s="1"/>
  <c r="D11" i="37"/>
  <c r="K11" i="37"/>
  <c r="L11" i="37"/>
  <c r="B12" i="37"/>
  <c r="C12" i="37"/>
  <c r="D12" i="37"/>
  <c r="G12" i="37" s="1"/>
  <c r="K12" i="37"/>
  <c r="L12" i="37" s="1"/>
  <c r="B13" i="37"/>
  <c r="K13" i="37"/>
  <c r="L13" i="37"/>
  <c r="B14" i="37"/>
  <c r="C14" i="37"/>
  <c r="D14" i="37"/>
  <c r="H14" i="37" s="1"/>
  <c r="K14" i="37"/>
  <c r="L14" i="37" s="1"/>
  <c r="B15" i="37"/>
  <c r="C15" i="37"/>
  <c r="D15" i="37"/>
  <c r="K15" i="37"/>
  <c r="L15" i="37" s="1"/>
  <c r="B16" i="37"/>
  <c r="G16" i="37" s="1"/>
  <c r="C16" i="37"/>
  <c r="D16" i="37"/>
  <c r="K16" i="37"/>
  <c r="L16" i="37"/>
  <c r="B17" i="37"/>
  <c r="C17" i="37"/>
  <c r="H17" i="37" s="1"/>
  <c r="D17" i="37"/>
  <c r="G17" i="37"/>
  <c r="K17" i="37"/>
  <c r="L17" i="37"/>
  <c r="B18" i="37"/>
  <c r="C18" i="37"/>
  <c r="H18" i="37" s="1"/>
  <c r="D18" i="37"/>
  <c r="K18" i="37"/>
  <c r="L18" i="37"/>
  <c r="B19" i="37"/>
  <c r="K19" i="37"/>
  <c r="L19" i="37"/>
  <c r="B20" i="37"/>
  <c r="G20" i="37" s="1"/>
  <c r="C20" i="37"/>
  <c r="D20" i="37"/>
  <c r="H20" i="37" s="1"/>
  <c r="B21" i="37"/>
  <c r="C21" i="37"/>
  <c r="H21" i="37" s="1"/>
  <c r="D21" i="37"/>
  <c r="K21" i="37"/>
  <c r="L21" i="37"/>
  <c r="B22" i="37"/>
  <c r="C22" i="37"/>
  <c r="D22" i="37"/>
  <c r="H22" i="37"/>
  <c r="K22" i="37"/>
  <c r="L22" i="37"/>
  <c r="B23" i="37"/>
  <c r="C23" i="37"/>
  <c r="G23" i="37" s="1"/>
  <c r="D23" i="37"/>
  <c r="K23" i="37"/>
  <c r="L23" i="37"/>
  <c r="B24" i="37"/>
  <c r="G24" i="37" s="1"/>
  <c r="C24" i="37"/>
  <c r="D24" i="37"/>
  <c r="H24" i="37" s="1"/>
  <c r="K24" i="37"/>
  <c r="L24" i="37"/>
  <c r="B25" i="37"/>
  <c r="K25" i="37"/>
  <c r="L25" i="37"/>
  <c r="B26" i="37"/>
  <c r="G26" i="37" s="1"/>
  <c r="C26" i="37"/>
  <c r="D26" i="37"/>
  <c r="H26" i="37"/>
  <c r="K26" i="37"/>
  <c r="L26" i="37"/>
  <c r="B27" i="37"/>
  <c r="C27" i="37"/>
  <c r="D27" i="37"/>
  <c r="K27" i="37"/>
  <c r="L27" i="37"/>
  <c r="B28" i="37"/>
  <c r="G28" i="37" s="1"/>
  <c r="C28" i="37"/>
  <c r="D28" i="37"/>
  <c r="B29" i="37"/>
  <c r="G29" i="37" s="1"/>
  <c r="C29" i="37"/>
  <c r="D29" i="37"/>
  <c r="H29" i="37" s="1"/>
  <c r="B30" i="37"/>
  <c r="C30" i="37"/>
  <c r="D30" i="37"/>
  <c r="B31" i="37"/>
  <c r="C31" i="37"/>
  <c r="D31" i="37"/>
  <c r="B32" i="37"/>
  <c r="C32" i="37"/>
  <c r="D32" i="37"/>
  <c r="K32" i="37"/>
  <c r="L32" i="37"/>
  <c r="B33" i="37"/>
  <c r="B34" i="37"/>
  <c r="G34" i="37" s="1"/>
  <c r="C34" i="37"/>
  <c r="H34" i="37" s="1"/>
  <c r="D34" i="37"/>
  <c r="B35" i="37"/>
  <c r="C35" i="37"/>
  <c r="D35" i="37"/>
  <c r="B36" i="37"/>
  <c r="B37" i="37"/>
  <c r="G37" i="37" s="1"/>
  <c r="C37" i="37"/>
  <c r="D37" i="37"/>
  <c r="H37" i="37" s="1"/>
  <c r="B38" i="37"/>
  <c r="C38" i="37"/>
  <c r="H38" i="37" s="1"/>
  <c r="D38" i="37"/>
  <c r="B39" i="37"/>
  <c r="C39" i="37"/>
  <c r="H39" i="37" s="1"/>
  <c r="D39" i="37"/>
  <c r="B40" i="37"/>
  <c r="B41" i="37"/>
  <c r="B42" i="37"/>
  <c r="C42" i="37"/>
  <c r="D42" i="37"/>
  <c r="H42" i="37"/>
  <c r="B43" i="37"/>
  <c r="C43" i="37"/>
  <c r="H43" i="37" s="1"/>
  <c r="D43" i="37"/>
  <c r="G43" i="37"/>
  <c r="B44" i="37"/>
  <c r="C44" i="37"/>
  <c r="D44" i="37"/>
  <c r="B45" i="37"/>
  <c r="C45" i="37"/>
  <c r="D45" i="37"/>
  <c r="B46" i="37"/>
  <c r="B47" i="37"/>
  <c r="B48" i="37"/>
  <c r="C48" i="37"/>
  <c r="D48" i="37"/>
  <c r="B49" i="37"/>
  <c r="C49" i="37"/>
  <c r="D49" i="37"/>
  <c r="B50" i="37"/>
  <c r="B51" i="37"/>
  <c r="G51" i="37" s="1"/>
  <c r="C51" i="37"/>
  <c r="D51" i="37"/>
  <c r="B52" i="37"/>
  <c r="G52" i="37" s="1"/>
  <c r="C52" i="37"/>
  <c r="D52" i="37"/>
  <c r="H52" i="37" s="1"/>
  <c r="B53" i="37"/>
  <c r="C53" i="37"/>
  <c r="D53" i="37"/>
  <c r="B54" i="37"/>
  <c r="C54" i="37"/>
  <c r="D54" i="37"/>
  <c r="H54" i="37" s="1"/>
  <c r="B55" i="37"/>
  <c r="B56" i="37"/>
  <c r="C56" i="37"/>
  <c r="D56" i="37"/>
  <c r="B57" i="37"/>
  <c r="C57" i="37"/>
  <c r="D57" i="37"/>
  <c r="B58" i="37"/>
  <c r="B59" i="37"/>
  <c r="G59" i="37" s="1"/>
  <c r="C59" i="37"/>
  <c r="D59" i="37"/>
  <c r="B60" i="37"/>
  <c r="C60" i="37"/>
  <c r="D60" i="37"/>
  <c r="H60" i="37" s="1"/>
  <c r="B61" i="37"/>
  <c r="B62" i="37"/>
  <c r="C62" i="37"/>
  <c r="D62" i="37"/>
  <c r="H62" i="37" s="1"/>
  <c r="B63" i="37"/>
  <c r="G63" i="37" s="1"/>
  <c r="C63" i="37"/>
  <c r="D63" i="37"/>
  <c r="B64" i="37"/>
  <c r="B65" i="37"/>
  <c r="C65" i="37"/>
  <c r="D65" i="37"/>
  <c r="B66" i="37"/>
  <c r="C66" i="37"/>
  <c r="D66" i="37"/>
  <c r="H66" i="37" s="1"/>
  <c r="B67" i="37"/>
  <c r="B68" i="37"/>
  <c r="C68" i="37"/>
  <c r="D68" i="37"/>
  <c r="B69" i="37"/>
  <c r="C69" i="37"/>
  <c r="D69" i="37"/>
  <c r="B70" i="37"/>
  <c r="B71" i="37"/>
  <c r="G71" i="37" s="1"/>
  <c r="C71" i="37"/>
  <c r="D71" i="37"/>
  <c r="B72" i="37"/>
  <c r="C72" i="37"/>
  <c r="D72" i="37"/>
  <c r="H72" i="37" s="1"/>
  <c r="B73" i="37"/>
  <c r="C73" i="37"/>
  <c r="D73" i="37"/>
  <c r="B74" i="37"/>
  <c r="G74" i="37" s="1"/>
  <c r="C74" i="37"/>
  <c r="D74" i="37"/>
  <c r="H74" i="37" s="1"/>
  <c r="B75" i="37"/>
  <c r="B76" i="37"/>
  <c r="B77" i="37"/>
  <c r="C77" i="37"/>
  <c r="D77" i="37"/>
  <c r="B78" i="37"/>
  <c r="C78" i="37"/>
  <c r="D78" i="37"/>
  <c r="H78" i="37"/>
  <c r="B79" i="37"/>
  <c r="C79" i="37"/>
  <c r="H79" i="37" s="1"/>
  <c r="D79" i="37"/>
  <c r="G79" i="37"/>
  <c r="B80" i="37"/>
  <c r="C80" i="37"/>
  <c r="D80" i="37"/>
  <c r="B81" i="37"/>
  <c r="C81" i="37"/>
  <c r="D81" i="37"/>
  <c r="B82" i="37"/>
  <c r="C82" i="37"/>
  <c r="H82" i="37" s="1"/>
  <c r="D82" i="37"/>
  <c r="B83" i="37"/>
  <c r="C83" i="37"/>
  <c r="H83" i="37" s="1"/>
  <c r="D83" i="37"/>
  <c r="B84" i="37"/>
  <c r="B85" i="37"/>
  <c r="C85" i="37"/>
  <c r="D85" i="37"/>
  <c r="B86" i="37"/>
  <c r="C86" i="37"/>
  <c r="H86" i="37" s="1"/>
  <c r="D86" i="37"/>
  <c r="B87" i="37"/>
  <c r="C87" i="37"/>
  <c r="H87" i="37" s="1"/>
  <c r="D87" i="37"/>
  <c r="B88" i="37"/>
  <c r="C88" i="37"/>
  <c r="D88" i="37"/>
  <c r="B89" i="37"/>
  <c r="C89" i="37"/>
  <c r="D89" i="37"/>
  <c r="B90" i="37"/>
  <c r="C90" i="37"/>
  <c r="D90" i="37"/>
  <c r="H90" i="37"/>
  <c r="B91" i="37"/>
  <c r="B92" i="37"/>
  <c r="C92" i="37"/>
  <c r="D92" i="37"/>
  <c r="H92" i="37" s="1"/>
  <c r="B93" i="37"/>
  <c r="C93" i="37"/>
  <c r="D93" i="37"/>
  <c r="B94" i="37"/>
  <c r="G94" i="37" s="1"/>
  <c r="C94" i="37"/>
  <c r="D94" i="37"/>
  <c r="H94" i="37" s="1"/>
  <c r="B95" i="37"/>
  <c r="G95" i="37" s="1"/>
  <c r="C95" i="37"/>
  <c r="D95" i="37"/>
  <c r="B96" i="37"/>
  <c r="C96" i="37"/>
  <c r="D96" i="37"/>
  <c r="H96" i="37" s="1"/>
  <c r="B97" i="37"/>
  <c r="C97" i="37"/>
  <c r="D97" i="37"/>
  <c r="B98" i="37"/>
  <c r="C98" i="37"/>
  <c r="D98" i="37"/>
  <c r="H98" i="37" s="1"/>
  <c r="B99" i="37"/>
  <c r="B100" i="37"/>
  <c r="C100" i="37"/>
  <c r="D100" i="37"/>
  <c r="B101" i="37"/>
  <c r="C101" i="37"/>
  <c r="D101" i="37"/>
  <c r="B102" i="37"/>
  <c r="C102" i="37"/>
  <c r="D102" i="37"/>
  <c r="H102" i="37"/>
  <c r="B103" i="37"/>
  <c r="C103" i="37"/>
  <c r="H103" i="37" s="1"/>
  <c r="D103" i="37"/>
  <c r="G103" i="37"/>
  <c r="B104" i="37"/>
  <c r="C104" i="37"/>
  <c r="D104" i="37"/>
  <c r="B105" i="37"/>
  <c r="C105" i="37"/>
  <c r="D105" i="37"/>
  <c r="B106" i="37"/>
  <c r="B107" i="37"/>
  <c r="B108" i="37"/>
  <c r="C108" i="37"/>
  <c r="D108" i="37"/>
  <c r="B109" i="37"/>
  <c r="C109" i="37"/>
  <c r="D109" i="37"/>
  <c r="B110" i="37"/>
  <c r="C110" i="37"/>
  <c r="H110" i="37" s="1"/>
  <c r="D110" i="37"/>
  <c r="B111" i="37"/>
  <c r="C111" i="37"/>
  <c r="H111" i="37" s="1"/>
  <c r="D111" i="37"/>
  <c r="B112" i="37"/>
  <c r="B113" i="37"/>
  <c r="C113" i="37"/>
  <c r="D113" i="37"/>
  <c r="B114" i="37"/>
  <c r="C114" i="37"/>
  <c r="H114" i="37" s="1"/>
  <c r="D114" i="37"/>
  <c r="B115" i="37"/>
  <c r="C115" i="37"/>
  <c r="H115" i="37" s="1"/>
  <c r="D115" i="37"/>
  <c r="B116" i="37"/>
  <c r="C116" i="37"/>
  <c r="D116" i="37"/>
  <c r="B117" i="37"/>
  <c r="C117" i="37"/>
  <c r="D117" i="37"/>
  <c r="B118" i="37"/>
  <c r="C118" i="37"/>
  <c r="D118" i="37"/>
  <c r="H118" i="37"/>
  <c r="B119" i="37"/>
  <c r="C119" i="37"/>
  <c r="H119" i="37" s="1"/>
  <c r="D119" i="37"/>
  <c r="G119" i="37"/>
  <c r="B120" i="37"/>
  <c r="B121" i="37"/>
  <c r="C121" i="37"/>
  <c r="D121" i="37"/>
  <c r="B122" i="37"/>
  <c r="C122" i="37"/>
  <c r="D122" i="37"/>
  <c r="H122" i="37"/>
  <c r="B123" i="37"/>
  <c r="C123" i="37"/>
  <c r="H123" i="37" s="1"/>
  <c r="D123" i="37"/>
  <c r="G123" i="37"/>
  <c r="B124" i="37"/>
  <c r="B125" i="37"/>
  <c r="B126" i="37"/>
  <c r="C126" i="37"/>
  <c r="H126" i="37" s="1"/>
  <c r="D126" i="37"/>
  <c r="B127" i="37"/>
  <c r="C127" i="37"/>
  <c r="D127" i="37"/>
  <c r="H127" i="37" s="1"/>
  <c r="B128" i="37"/>
  <c r="B129" i="37"/>
  <c r="C129" i="37"/>
  <c r="D129" i="37"/>
  <c r="B130" i="37"/>
  <c r="C130" i="37"/>
  <c r="D130" i="37"/>
  <c r="B131" i="37"/>
  <c r="B132" i="37"/>
  <c r="B133" i="37"/>
  <c r="C133" i="37"/>
  <c r="D133" i="37"/>
  <c r="B134" i="37"/>
  <c r="C134" i="37"/>
  <c r="D134" i="37"/>
  <c r="B135" i="37"/>
  <c r="C135" i="37"/>
  <c r="D135" i="37"/>
  <c r="B136" i="37"/>
  <c r="G136" i="37" s="1"/>
  <c r="C136" i="37"/>
  <c r="D136" i="37"/>
  <c r="H136" i="37" s="1"/>
  <c r="B137" i="37"/>
  <c r="B138" i="37"/>
  <c r="B139" i="37"/>
  <c r="C139" i="37"/>
  <c r="D139" i="37"/>
  <c r="B140" i="37"/>
  <c r="C140" i="37"/>
  <c r="D140" i="37"/>
  <c r="H140" i="37"/>
  <c r="B141" i="37"/>
  <c r="C141" i="37"/>
  <c r="H141" i="37" s="1"/>
  <c r="D141" i="37"/>
  <c r="G141" i="37"/>
  <c r="B142" i="37"/>
  <c r="C142" i="37"/>
  <c r="D142" i="37"/>
  <c r="B143" i="37"/>
  <c r="C143" i="37"/>
  <c r="D143" i="37"/>
  <c r="B144" i="37"/>
  <c r="C144" i="37"/>
  <c r="H144" i="37" s="1"/>
  <c r="D144" i="37"/>
  <c r="B145" i="37"/>
  <c r="C145" i="37"/>
  <c r="H145" i="37" s="1"/>
  <c r="D145" i="37"/>
  <c r="B146" i="37"/>
  <c r="C146" i="37"/>
  <c r="D146" i="37"/>
  <c r="B147" i="37"/>
  <c r="C147" i="37"/>
  <c r="D147" i="37"/>
  <c r="B148" i="37"/>
  <c r="C148" i="37"/>
  <c r="D148" i="37"/>
  <c r="H148" i="37"/>
  <c r="B149" i="37"/>
  <c r="B150" i="37"/>
  <c r="B151" i="37"/>
  <c r="B152" i="37"/>
  <c r="G152" i="37" s="1"/>
  <c r="C152" i="37"/>
  <c r="H152" i="37" s="1"/>
  <c r="D152" i="37"/>
  <c r="B153" i="37"/>
  <c r="G153" i="37" s="1"/>
  <c r="C153" i="37"/>
  <c r="D153" i="37"/>
  <c r="B154" i="37"/>
  <c r="G154" i="37" s="1"/>
  <c r="C154" i="37"/>
  <c r="D154" i="37"/>
  <c r="H154" i="37" s="1"/>
  <c r="B155" i="37"/>
  <c r="C155" i="37"/>
  <c r="D155" i="37"/>
  <c r="B156" i="37"/>
  <c r="C156" i="37"/>
  <c r="D156" i="37"/>
  <c r="H156" i="37" s="1"/>
  <c r="B157" i="37"/>
  <c r="B158" i="37"/>
  <c r="C158" i="37"/>
  <c r="D158" i="37"/>
  <c r="B159" i="37"/>
  <c r="C159" i="37"/>
  <c r="D159" i="37"/>
  <c r="B160" i="37"/>
  <c r="C160" i="37"/>
  <c r="D160" i="37"/>
  <c r="H160" i="37"/>
  <c r="B161" i="37"/>
  <c r="B162" i="37"/>
  <c r="B163" i="37"/>
  <c r="C163" i="37"/>
  <c r="D163" i="37"/>
  <c r="B164" i="37"/>
  <c r="C164" i="37"/>
  <c r="D164" i="37"/>
  <c r="H164" i="37" s="1"/>
  <c r="B165" i="37"/>
  <c r="G165" i="37" s="1"/>
  <c r="C165" i="37"/>
  <c r="D165" i="37"/>
  <c r="B166" i="37"/>
  <c r="C166" i="37"/>
  <c r="D166" i="37"/>
  <c r="H166" i="37" s="1"/>
  <c r="B167" i="37"/>
  <c r="B168" i="37"/>
  <c r="C168" i="37"/>
  <c r="D168" i="37"/>
  <c r="H168" i="37" s="1"/>
  <c r="B169" i="37"/>
  <c r="G169" i="37" s="1"/>
  <c r="C169" i="37"/>
  <c r="D169" i="37"/>
  <c r="B170" i="37"/>
  <c r="C170" i="37"/>
  <c r="D170" i="37"/>
  <c r="H170" i="37" s="1"/>
  <c r="B171" i="37"/>
  <c r="C171" i="37"/>
  <c r="D171" i="37"/>
  <c r="B172" i="37"/>
  <c r="G172" i="37" s="1"/>
  <c r="C172" i="37"/>
  <c r="D172" i="37"/>
  <c r="H172" i="37" s="1"/>
  <c r="B173" i="37"/>
  <c r="G173" i="37" s="1"/>
  <c r="C173" i="37"/>
  <c r="D173" i="37"/>
  <c r="B174" i="37"/>
  <c r="G174" i="37" s="1"/>
  <c r="C174" i="37"/>
  <c r="D174" i="37"/>
  <c r="H174" i="37" s="1"/>
  <c r="B175" i="37"/>
  <c r="B176" i="37"/>
  <c r="G176" i="37" s="1"/>
  <c r="C176" i="37"/>
  <c r="D176" i="37"/>
  <c r="H176" i="37" s="1"/>
  <c r="B177" i="37"/>
  <c r="G177" i="37" s="1"/>
  <c r="C177" i="37"/>
  <c r="D177" i="37"/>
  <c r="B178" i="37"/>
  <c r="G178" i="37" s="1"/>
  <c r="C178" i="37"/>
  <c r="D178" i="37"/>
  <c r="H178" i="37" s="1"/>
  <c r="B179" i="37"/>
  <c r="C179" i="37"/>
  <c r="D179" i="37"/>
  <c r="B180" i="37"/>
  <c r="C180" i="37"/>
  <c r="D180" i="37"/>
  <c r="H180" i="37" s="1"/>
  <c r="B181" i="37"/>
  <c r="G181" i="37" s="1"/>
  <c r="C181" i="37"/>
  <c r="D181" i="37"/>
  <c r="B182" i="37"/>
  <c r="C182" i="37"/>
  <c r="D182" i="37"/>
  <c r="H182" i="37" s="1"/>
  <c r="B183" i="37"/>
  <c r="C183" i="37"/>
  <c r="D183" i="37"/>
  <c r="B184" i="37"/>
  <c r="G184" i="37" s="1"/>
  <c r="C184" i="37"/>
  <c r="D184" i="37"/>
  <c r="H184" i="37" s="1"/>
  <c r="B185" i="37"/>
  <c r="G185" i="37" s="1"/>
  <c r="C185" i="37"/>
  <c r="D185" i="37"/>
  <c r="B186" i="37"/>
  <c r="B187" i="37"/>
  <c r="C187" i="37"/>
  <c r="D187" i="37"/>
  <c r="B188" i="37"/>
  <c r="G188" i="37" s="1"/>
  <c r="C188" i="37"/>
  <c r="H188" i="37" s="1"/>
  <c r="D188" i="37"/>
  <c r="B189" i="37"/>
  <c r="G189" i="37" s="1"/>
  <c r="C189" i="37"/>
  <c r="D189" i="37"/>
  <c r="B190" i="37"/>
  <c r="C190" i="37"/>
  <c r="D190" i="37"/>
  <c r="H190" i="37" s="1"/>
  <c r="B191" i="37"/>
  <c r="C191" i="37"/>
  <c r="D191" i="37"/>
  <c r="B192" i="37"/>
  <c r="C192" i="37"/>
  <c r="D192" i="37"/>
  <c r="H192" i="37" s="1"/>
  <c r="B193" i="37"/>
  <c r="G193" i="37" s="1"/>
  <c r="C193" i="37"/>
  <c r="D193" i="37"/>
  <c r="B194" i="37"/>
  <c r="B195" i="37"/>
  <c r="B196" i="37"/>
  <c r="G196" i="37" s="1"/>
  <c r="C196" i="37"/>
  <c r="D196" i="37"/>
  <c r="H196" i="37" s="1"/>
  <c r="B197" i="37"/>
  <c r="G197" i="37" s="1"/>
  <c r="C197" i="37"/>
  <c r="D197" i="37"/>
  <c r="B198" i="37"/>
  <c r="G198" i="37" s="1"/>
  <c r="C198" i="37"/>
  <c r="D198" i="37"/>
  <c r="H198" i="37" s="1"/>
  <c r="B199" i="37"/>
  <c r="C199" i="37"/>
  <c r="D199" i="37"/>
  <c r="B200" i="37"/>
  <c r="B201" i="37"/>
  <c r="C201" i="37"/>
  <c r="H201" i="37" s="1"/>
  <c r="D201" i="37"/>
  <c r="B202" i="37"/>
  <c r="C202" i="37"/>
  <c r="D202" i="37"/>
  <c r="B203" i="37"/>
  <c r="C203" i="37"/>
  <c r="D203" i="37"/>
  <c r="B204" i="37"/>
  <c r="C204" i="37"/>
  <c r="D204" i="37"/>
  <c r="H204" i="37"/>
  <c r="B205" i="37"/>
  <c r="C205" i="37"/>
  <c r="H205" i="37" s="1"/>
  <c r="D205" i="37"/>
  <c r="G205" i="37"/>
  <c r="B206" i="37"/>
  <c r="C206" i="37"/>
  <c r="D206" i="37"/>
  <c r="B207" i="37"/>
  <c r="C207" i="37"/>
  <c r="D207" i="37"/>
  <c r="B208" i="37"/>
  <c r="B209" i="37"/>
  <c r="G209" i="37" s="1"/>
  <c r="C209" i="37"/>
  <c r="D209" i="37"/>
  <c r="B210" i="37"/>
  <c r="C210" i="37"/>
  <c r="D210" i="37"/>
  <c r="H210" i="37" s="1"/>
  <c r="B211" i="37"/>
  <c r="C211" i="37"/>
  <c r="D211" i="37"/>
  <c r="B212" i="37"/>
  <c r="C212" i="37"/>
  <c r="D212" i="37"/>
  <c r="B213" i="37"/>
  <c r="B214" i="37"/>
  <c r="B215" i="37"/>
  <c r="C215" i="37"/>
  <c r="D215" i="37"/>
  <c r="B216" i="37"/>
  <c r="C216" i="37"/>
  <c r="H216" i="37" s="1"/>
  <c r="D216" i="37"/>
  <c r="B217" i="37"/>
  <c r="B218" i="37"/>
  <c r="G218" i="37" s="1"/>
  <c r="C218" i="37"/>
  <c r="D218" i="37"/>
  <c r="H218" i="37" s="1"/>
  <c r="B219" i="37"/>
  <c r="C219" i="37"/>
  <c r="D219" i="37"/>
  <c r="B220" i="37"/>
  <c r="C220" i="37"/>
  <c r="D220" i="37"/>
  <c r="H220" i="37" s="1"/>
  <c r="B221" i="37"/>
  <c r="C221" i="37"/>
  <c r="D221" i="37"/>
  <c r="B222" i="37"/>
  <c r="B223" i="37"/>
  <c r="B224" i="37"/>
  <c r="C224" i="37"/>
  <c r="D224" i="37"/>
  <c r="H224" i="37" s="1"/>
  <c r="B225" i="37"/>
  <c r="G225" i="37" s="1"/>
  <c r="C225" i="37"/>
  <c r="D225" i="37"/>
  <c r="B226" i="37"/>
  <c r="B227" i="37"/>
  <c r="C227" i="37"/>
  <c r="H227" i="37" s="1"/>
  <c r="D227" i="37"/>
  <c r="B228" i="37"/>
  <c r="G228" i="37" s="1"/>
  <c r="C228" i="37"/>
  <c r="H228" i="37" s="1"/>
  <c r="D228" i="37"/>
  <c r="B229" i="37"/>
  <c r="B230" i="37"/>
  <c r="C230" i="37"/>
  <c r="D230" i="37"/>
  <c r="B231" i="37"/>
  <c r="C231" i="37"/>
  <c r="D231" i="37"/>
  <c r="B232" i="37"/>
  <c r="B233" i="37"/>
  <c r="C233" i="37"/>
  <c r="D233" i="37"/>
  <c r="B234" i="37"/>
  <c r="C234" i="37"/>
  <c r="D234" i="37"/>
  <c r="B235" i="37"/>
  <c r="B236" i="37"/>
  <c r="C236" i="37"/>
  <c r="H236" i="37" s="1"/>
  <c r="D236" i="37"/>
  <c r="B237" i="37"/>
  <c r="C237" i="37"/>
  <c r="D237" i="37"/>
  <c r="B238" i="37"/>
  <c r="C238" i="37"/>
  <c r="H238" i="37" s="1"/>
  <c r="D238" i="37"/>
  <c r="B239" i="37"/>
  <c r="B240" i="37"/>
  <c r="G240" i="37" s="1"/>
  <c r="C240" i="37"/>
  <c r="H240" i="37" s="1"/>
  <c r="D240" i="37"/>
  <c r="B241" i="37"/>
  <c r="G241" i="37" s="1"/>
  <c r="C241" i="37"/>
  <c r="D241" i="37"/>
  <c r="H241" i="37" s="1"/>
  <c r="B242" i="37"/>
  <c r="B243" i="37"/>
  <c r="C243" i="37"/>
  <c r="G243" i="37" s="1"/>
  <c r="D243" i="37"/>
  <c r="B244" i="37"/>
  <c r="C244" i="37"/>
  <c r="D244" i="37"/>
  <c r="B245" i="37"/>
  <c r="C245" i="37"/>
  <c r="H245" i="37" s="1"/>
  <c r="D245" i="37"/>
  <c r="B246" i="37"/>
  <c r="C246" i="37"/>
  <c r="G246" i="37" s="1"/>
  <c r="D246" i="37"/>
  <c r="B247" i="37"/>
  <c r="B248" i="37"/>
  <c r="B249" i="37"/>
  <c r="C249" i="37"/>
  <c r="D249" i="37"/>
  <c r="H249" i="37"/>
  <c r="B250" i="37"/>
  <c r="C250" i="37"/>
  <c r="D250" i="37"/>
  <c r="G250" i="37"/>
  <c r="B251" i="37"/>
  <c r="C251" i="37"/>
  <c r="D251" i="37"/>
  <c r="B252" i="37"/>
  <c r="C252" i="37"/>
  <c r="D252" i="37"/>
  <c r="B253" i="37"/>
  <c r="C253" i="37"/>
  <c r="H253" i="37" s="1"/>
  <c r="D253" i="37"/>
  <c r="B254" i="37"/>
  <c r="B255" i="37"/>
  <c r="C255" i="37"/>
  <c r="D255" i="37"/>
  <c r="B256" i="37"/>
  <c r="C256" i="37"/>
  <c r="H256" i="37" s="1"/>
  <c r="D256" i="37"/>
  <c r="B257" i="37"/>
  <c r="C257" i="37"/>
  <c r="D257" i="37"/>
  <c r="H257" i="37" s="1"/>
  <c r="B258" i="37"/>
  <c r="B259" i="37"/>
  <c r="B260" i="37"/>
  <c r="C260" i="37"/>
  <c r="D260" i="37"/>
  <c r="B261" i="37"/>
  <c r="C261" i="37"/>
  <c r="H261" i="37" s="1"/>
  <c r="D261" i="37"/>
  <c r="B262" i="37"/>
  <c r="C262" i="37"/>
  <c r="G262" i="37" s="1"/>
  <c r="D262" i="37"/>
  <c r="B263" i="37"/>
  <c r="B264" i="37"/>
  <c r="C264" i="37"/>
  <c r="D264" i="37"/>
  <c r="B265" i="37"/>
  <c r="C265" i="37"/>
  <c r="D265" i="37"/>
  <c r="H265" i="37"/>
  <c r="B266" i="37"/>
  <c r="C266" i="37"/>
  <c r="D266" i="37"/>
  <c r="G266" i="37"/>
  <c r="B267" i="37"/>
  <c r="B268" i="37"/>
  <c r="C268" i="37"/>
  <c r="D268" i="37"/>
  <c r="B269" i="37"/>
  <c r="C269" i="37"/>
  <c r="D269" i="37"/>
  <c r="H269" i="37"/>
  <c r="B270" i="37"/>
  <c r="C270" i="37"/>
  <c r="D270" i="37"/>
  <c r="G270" i="37"/>
  <c r="B271" i="37"/>
  <c r="C271" i="37"/>
  <c r="G271" i="37" s="1"/>
  <c r="D271" i="37"/>
  <c r="B272" i="37"/>
  <c r="C272" i="37"/>
  <c r="D272" i="37"/>
  <c r="B273" i="37"/>
  <c r="B274" i="37"/>
  <c r="G274" i="37" s="1"/>
  <c r="C274" i="37"/>
  <c r="D274" i="37"/>
  <c r="H274" i="37" s="1"/>
  <c r="B275" i="37"/>
  <c r="C275" i="37"/>
  <c r="D275" i="37"/>
  <c r="B276" i="37"/>
  <c r="C276" i="37"/>
  <c r="H276" i="37" s="1"/>
  <c r="D276" i="37"/>
  <c r="B277" i="37"/>
  <c r="G277" i="37" s="1"/>
  <c r="C277" i="37"/>
  <c r="H277" i="37" s="1"/>
  <c r="D277" i="37"/>
  <c r="B278" i="37"/>
  <c r="G278" i="37" s="1"/>
  <c r="C278" i="37"/>
  <c r="D278" i="37"/>
  <c r="H278" i="37" s="1"/>
  <c r="B279" i="37"/>
  <c r="C279" i="37"/>
  <c r="H279" i="37" s="1"/>
  <c r="D279" i="37"/>
  <c r="B280" i="37"/>
  <c r="B281" i="37"/>
  <c r="B282" i="37"/>
  <c r="B283" i="37"/>
  <c r="B284" i="37"/>
  <c r="B285" i="37"/>
  <c r="C285" i="37"/>
  <c r="H285" i="37" s="1"/>
  <c r="D285" i="37"/>
  <c r="B286" i="37"/>
  <c r="C286" i="37"/>
  <c r="H286" i="37" s="1"/>
  <c r="D286" i="37"/>
  <c r="B287" i="37"/>
  <c r="C287" i="37"/>
  <c r="D287" i="37"/>
  <c r="B288" i="37"/>
  <c r="C288" i="37"/>
  <c r="H288" i="37" s="1"/>
  <c r="D288" i="37"/>
  <c r="B289" i="37"/>
  <c r="C289" i="37"/>
  <c r="D289" i="37"/>
  <c r="B290" i="37"/>
  <c r="B291" i="37"/>
  <c r="B292" i="37"/>
  <c r="B293" i="37"/>
  <c r="C293" i="37"/>
  <c r="H293" i="37" s="1"/>
  <c r="D293" i="37"/>
  <c r="B294" i="37"/>
  <c r="C294" i="37"/>
  <c r="H294" i="37" s="1"/>
  <c r="D294" i="37"/>
  <c r="B295" i="37"/>
  <c r="C295" i="37"/>
  <c r="D295" i="37"/>
  <c r="B296" i="37"/>
  <c r="B297" i="37"/>
  <c r="G297" i="37" s="1"/>
  <c r="C297" i="37"/>
  <c r="D297" i="37"/>
  <c r="H297" i="37" s="1"/>
  <c r="B298" i="37"/>
  <c r="C298" i="37"/>
  <c r="D298" i="37"/>
  <c r="H298" i="37" s="1"/>
  <c r="B299" i="37"/>
  <c r="C299" i="37"/>
  <c r="H299" i="37" s="1"/>
  <c r="D299" i="37"/>
  <c r="B300" i="37"/>
  <c r="C300" i="37"/>
  <c r="D300" i="37"/>
  <c r="B301" i="37"/>
  <c r="C301" i="37"/>
  <c r="D301" i="37"/>
  <c r="H301" i="37"/>
  <c r="B302" i="37"/>
  <c r="C302" i="37"/>
  <c r="H302" i="37" s="1"/>
  <c r="D302" i="37"/>
  <c r="G302" i="37"/>
  <c r="B303" i="37"/>
  <c r="B304" i="37"/>
  <c r="B305" i="37"/>
  <c r="C305" i="37"/>
  <c r="H305" i="37" s="1"/>
  <c r="D305" i="37"/>
  <c r="B306" i="37"/>
  <c r="G306" i="37" s="1"/>
  <c r="C306" i="37"/>
  <c r="D306" i="37"/>
  <c r="H306" i="37" s="1"/>
  <c r="B307" i="37"/>
  <c r="C307" i="37"/>
  <c r="H307" i="37" s="1"/>
  <c r="D307" i="37"/>
  <c r="B308" i="37"/>
  <c r="C308" i="37"/>
  <c r="D308" i="37"/>
  <c r="B309" i="37"/>
  <c r="B310" i="37"/>
  <c r="G310" i="37" s="1"/>
  <c r="C310" i="37"/>
  <c r="D310" i="37"/>
  <c r="H310" i="37" s="1"/>
  <c r="B311" i="37"/>
  <c r="C311" i="37"/>
  <c r="D311" i="37"/>
  <c r="B312" i="37"/>
  <c r="C312" i="37"/>
  <c r="D312" i="37"/>
  <c r="B313" i="37"/>
  <c r="G313" i="37" s="1"/>
  <c r="C313" i="37"/>
  <c r="D313" i="37"/>
  <c r="H313" i="37"/>
  <c r="B314" i="37"/>
  <c r="C314" i="37"/>
  <c r="D314" i="37"/>
  <c r="G314" i="37"/>
  <c r="H314" i="37"/>
  <c r="B315" i="37"/>
  <c r="C315" i="37"/>
  <c r="D315" i="37"/>
  <c r="G315" i="37" s="1"/>
  <c r="B316" i="37"/>
  <c r="C316" i="37"/>
  <c r="H316" i="37" s="1"/>
  <c r="D316" i="37"/>
  <c r="B317" i="37"/>
  <c r="G317" i="37" s="1"/>
  <c r="C317" i="37"/>
  <c r="H317" i="37" s="1"/>
  <c r="D317" i="37"/>
  <c r="B318" i="37"/>
  <c r="B319" i="37"/>
  <c r="C319" i="37"/>
  <c r="H319" i="37" s="1"/>
  <c r="D319" i="37"/>
  <c r="B320" i="37"/>
  <c r="C320" i="37"/>
  <c r="H320" i="37" s="1"/>
  <c r="D320" i="37"/>
  <c r="B321" i="37"/>
  <c r="C321" i="37"/>
  <c r="H321" i="37" s="1"/>
  <c r="D321" i="37"/>
  <c r="B322" i="37"/>
  <c r="C322" i="37"/>
  <c r="H322" i="37" s="1"/>
  <c r="D322" i="37"/>
  <c r="B323" i="37"/>
  <c r="B324" i="37"/>
  <c r="G324" i="37" s="1"/>
  <c r="C324" i="37"/>
  <c r="H324" i="37" s="1"/>
  <c r="D324" i="37"/>
  <c r="B325" i="37"/>
  <c r="G325" i="37" s="1"/>
  <c r="C325" i="37"/>
  <c r="H325" i="37" s="1"/>
  <c r="D325" i="37"/>
  <c r="B326" i="37"/>
  <c r="C326" i="37"/>
  <c r="H326" i="37" s="1"/>
  <c r="D326" i="37"/>
  <c r="B327" i="37"/>
  <c r="C327" i="37"/>
  <c r="G327" i="37" s="1"/>
  <c r="D327" i="37"/>
  <c r="B328" i="37"/>
  <c r="B329" i="37"/>
  <c r="G329" i="37" s="1"/>
  <c r="C329" i="37"/>
  <c r="H329" i="37" s="1"/>
  <c r="D329" i="37"/>
  <c r="B330" i="37"/>
  <c r="C330" i="37"/>
  <c r="H330" i="37" s="1"/>
  <c r="D330" i="37"/>
  <c r="B331" i="37"/>
  <c r="B332" i="37"/>
  <c r="C332" i="37"/>
  <c r="D332" i="37"/>
  <c r="B333" i="37"/>
  <c r="C333" i="37"/>
  <c r="H333" i="37" s="1"/>
  <c r="D333" i="37"/>
  <c r="B334" i="37"/>
  <c r="C334" i="37"/>
  <c r="D334" i="37"/>
  <c r="H334" i="37" s="1"/>
  <c r="B335" i="37"/>
  <c r="C335" i="37"/>
  <c r="D335" i="37"/>
  <c r="H335" i="37" s="1"/>
  <c r="B336" i="37"/>
  <c r="B337" i="37"/>
  <c r="B338" i="37"/>
  <c r="G338" i="37" s="1"/>
  <c r="C338" i="37"/>
  <c r="D338" i="37"/>
  <c r="H338" i="37"/>
  <c r="B339" i="37"/>
  <c r="C339" i="37"/>
  <c r="D339" i="37"/>
  <c r="B340" i="37"/>
  <c r="B341" i="37"/>
  <c r="C341" i="37"/>
  <c r="D341" i="37"/>
  <c r="H341" i="37"/>
  <c r="B342" i="37"/>
  <c r="B343" i="37"/>
  <c r="B344" i="37"/>
  <c r="B345" i="37"/>
  <c r="G345" i="37" s="1"/>
  <c r="C345" i="37"/>
  <c r="H345" i="37" s="1"/>
  <c r="D345" i="37"/>
  <c r="B346" i="37"/>
  <c r="G346" i="37" s="1"/>
  <c r="C346" i="37"/>
  <c r="H346" i="37" s="1"/>
  <c r="D346" i="37"/>
  <c r="B347" i="37"/>
  <c r="G347" i="37" s="1"/>
  <c r="C347" i="37"/>
  <c r="D347" i="37"/>
  <c r="B348" i="37"/>
  <c r="B349" i="37"/>
  <c r="C349" i="37"/>
  <c r="H349" i="37" s="1"/>
  <c r="D349" i="37"/>
  <c r="B350" i="37"/>
  <c r="G350" i="37" s="1"/>
  <c r="C350" i="37"/>
  <c r="H350" i="37" s="1"/>
  <c r="D350" i="37"/>
  <c r="B351" i="37"/>
  <c r="G351" i="37" s="1"/>
  <c r="C351" i="37"/>
  <c r="D351" i="37"/>
  <c r="B352" i="37"/>
  <c r="G352" i="37" s="1"/>
  <c r="C352" i="37"/>
  <c r="D352" i="37"/>
  <c r="B353" i="37"/>
  <c r="C353" i="37"/>
  <c r="H353" i="37" s="1"/>
  <c r="D353" i="37"/>
  <c r="B354" i="37"/>
  <c r="C354" i="37"/>
  <c r="D354" i="37"/>
  <c r="H354" i="37" s="1"/>
  <c r="B355" i="37"/>
  <c r="B356" i="37"/>
  <c r="B357" i="37"/>
  <c r="C357" i="37"/>
  <c r="H357" i="37" s="1"/>
  <c r="D357" i="37"/>
  <c r="B358" i="37"/>
  <c r="C358" i="37"/>
  <c r="H358" i="37" s="1"/>
  <c r="D358" i="37"/>
  <c r="B359" i="37"/>
  <c r="C359" i="37"/>
  <c r="G359" i="37" s="1"/>
  <c r="D359" i="37"/>
  <c r="B360" i="37"/>
  <c r="C360" i="37"/>
  <c r="D360" i="37"/>
  <c r="B361" i="37"/>
  <c r="B362" i="37"/>
  <c r="C362" i="37"/>
  <c r="H362" i="37" s="1"/>
  <c r="D362" i="37"/>
  <c r="B363" i="37"/>
  <c r="C363" i="37"/>
  <c r="D363" i="37"/>
  <c r="B364" i="37"/>
  <c r="C364" i="37"/>
  <c r="D364" i="37"/>
  <c r="B365" i="37"/>
  <c r="C365" i="37"/>
  <c r="D365" i="37"/>
  <c r="B366" i="37"/>
  <c r="C366" i="37"/>
  <c r="D366" i="37"/>
  <c r="G366" i="37"/>
  <c r="H366" i="37"/>
  <c r="B367" i="37"/>
  <c r="C367" i="37"/>
  <c r="D367" i="37"/>
  <c r="B368" i="37"/>
  <c r="C368" i="37"/>
  <c r="D368" i="37"/>
  <c r="B369" i="37"/>
  <c r="C369" i="37"/>
  <c r="H369" i="37" s="1"/>
  <c r="D369" i="37"/>
  <c r="B370" i="37"/>
  <c r="B371" i="37"/>
  <c r="G371" i="37" s="1"/>
  <c r="C371" i="37"/>
  <c r="D371" i="37"/>
  <c r="B372" i="37"/>
  <c r="C372" i="37"/>
  <c r="D372" i="37"/>
  <c r="B373" i="37"/>
  <c r="C373" i="37"/>
  <c r="H373" i="37" s="1"/>
  <c r="D373" i="37"/>
  <c r="B374" i="37"/>
  <c r="C374" i="37"/>
  <c r="H374" i="37" s="1"/>
  <c r="D374" i="37"/>
  <c r="B375" i="37"/>
  <c r="B376" i="37"/>
  <c r="C376" i="37"/>
  <c r="H376" i="37" s="1"/>
  <c r="D376" i="37"/>
  <c r="B377" i="37"/>
  <c r="C377" i="37"/>
  <c r="H377" i="37" s="1"/>
  <c r="D377" i="37"/>
  <c r="B378" i="37"/>
  <c r="C378" i="37"/>
  <c r="D378" i="37"/>
  <c r="H378" i="37" s="1"/>
  <c r="B379" i="37"/>
  <c r="C379" i="37"/>
  <c r="D379" i="37"/>
  <c r="G379" i="37" s="1"/>
  <c r="B380" i="37"/>
  <c r="B381" i="37"/>
  <c r="C381" i="37"/>
  <c r="H381" i="37" s="1"/>
  <c r="D381" i="37"/>
  <c r="B382" i="37"/>
  <c r="C382" i="37"/>
  <c r="D382" i="37"/>
  <c r="H382" i="37" s="1"/>
  <c r="B383" i="37"/>
  <c r="B384" i="37"/>
  <c r="C384" i="37"/>
  <c r="D384" i="37"/>
  <c r="B385" i="37"/>
  <c r="C385" i="37"/>
  <c r="D385" i="37"/>
  <c r="B386" i="37"/>
  <c r="C386" i="37"/>
  <c r="D386" i="37"/>
  <c r="G386" i="37"/>
  <c r="H386" i="37"/>
  <c r="B387" i="37"/>
  <c r="C387" i="37"/>
  <c r="D387" i="37"/>
  <c r="G387" i="37" s="1"/>
  <c r="B388" i="37"/>
  <c r="B389" i="37"/>
  <c r="B390" i="37"/>
  <c r="G390" i="37" s="1"/>
  <c r="C390" i="37"/>
  <c r="H390" i="37" s="1"/>
  <c r="D390" i="37"/>
  <c r="B391" i="37"/>
  <c r="C391" i="37"/>
  <c r="D391" i="37"/>
  <c r="B392" i="37"/>
  <c r="B393" i="37"/>
  <c r="G393" i="37" s="1"/>
  <c r="C393" i="37"/>
  <c r="H393" i="37" s="1"/>
  <c r="D393" i="37"/>
  <c r="B394" i="37"/>
  <c r="B395" i="37"/>
  <c r="C395" i="37"/>
  <c r="H395" i="37" s="1"/>
  <c r="D395" i="37"/>
  <c r="G395" i="37"/>
  <c r="B396" i="37"/>
  <c r="G396" i="37" s="1"/>
  <c r="C396" i="37"/>
  <c r="H396" i="37" s="1"/>
  <c r="D396" i="37"/>
  <c r="B397" i="37"/>
  <c r="C397" i="37"/>
  <c r="H397" i="37" s="1"/>
  <c r="D397" i="37"/>
  <c r="B398" i="37"/>
  <c r="C398" i="37"/>
  <c r="H398" i="37" s="1"/>
  <c r="D398" i="37"/>
  <c r="B399" i="37"/>
  <c r="B400" i="37"/>
  <c r="B401" i="37"/>
  <c r="C401" i="37"/>
  <c r="H401" i="37" s="1"/>
  <c r="D401" i="37"/>
  <c r="B402" i="37"/>
  <c r="G402" i="37" s="1"/>
  <c r="C402" i="37"/>
  <c r="D402" i="37"/>
  <c r="H402" i="37"/>
  <c r="B403" i="37"/>
  <c r="C403" i="37"/>
  <c r="H403" i="37" s="1"/>
  <c r="D403" i="37"/>
  <c r="B404" i="37"/>
  <c r="B405" i="37"/>
  <c r="B406" i="37"/>
  <c r="B407" i="37"/>
  <c r="B408" i="37"/>
  <c r="B409" i="37"/>
  <c r="B410" i="37"/>
  <c r="B411" i="37"/>
  <c r="B412" i="37"/>
  <c r="B413" i="37"/>
  <c r="B414" i="37"/>
  <c r="C414" i="37"/>
  <c r="D414" i="37"/>
  <c r="H414" i="37" s="1"/>
  <c r="B415" i="37"/>
  <c r="C415" i="37"/>
  <c r="D415" i="37"/>
  <c r="H415" i="37" s="1"/>
  <c r="B416" i="37"/>
  <c r="C416" i="37"/>
  <c r="D416" i="37"/>
  <c r="B417" i="37"/>
  <c r="G417" i="37" s="1"/>
  <c r="C417" i="37"/>
  <c r="D417" i="37"/>
  <c r="H417" i="37"/>
  <c r="B418" i="37"/>
  <c r="B419" i="37"/>
  <c r="C419" i="37"/>
  <c r="D419" i="37"/>
  <c r="H419" i="37" s="1"/>
  <c r="B420" i="37"/>
  <c r="C420" i="37"/>
  <c r="D420" i="37"/>
  <c r="B421" i="37"/>
  <c r="B422" i="37"/>
  <c r="C422" i="37"/>
  <c r="D422" i="37"/>
  <c r="G422" i="37" s="1"/>
  <c r="B423" i="37"/>
  <c r="C423" i="37"/>
  <c r="D423" i="37"/>
  <c r="B424" i="37"/>
  <c r="C424" i="37"/>
  <c r="D424" i="37"/>
  <c r="B425" i="37"/>
  <c r="C425" i="37"/>
  <c r="D425" i="37"/>
  <c r="H425" i="37"/>
  <c r="B426" i="37"/>
  <c r="B427" i="37"/>
  <c r="C427" i="37"/>
  <c r="D427" i="37"/>
  <c r="B428" i="37"/>
  <c r="C428" i="37"/>
  <c r="D428" i="37"/>
  <c r="B429" i="37"/>
  <c r="C429" i="37"/>
  <c r="H429" i="37" s="1"/>
  <c r="D429" i="37"/>
  <c r="B430" i="37"/>
  <c r="G430" i="37" s="1"/>
  <c r="C430" i="37"/>
  <c r="D430" i="37"/>
  <c r="H430" i="37"/>
  <c r="B431" i="37"/>
  <c r="C431" i="37"/>
  <c r="D431" i="37"/>
  <c r="B432" i="37"/>
  <c r="C432" i="37"/>
  <c r="D432" i="37"/>
  <c r="B433" i="37"/>
  <c r="B434" i="37"/>
  <c r="C434" i="37"/>
  <c r="H434" i="37" s="1"/>
  <c r="D434" i="37"/>
  <c r="B435" i="37"/>
  <c r="C435" i="37"/>
  <c r="H435" i="37" s="1"/>
  <c r="D435" i="37"/>
  <c r="B436" i="37"/>
  <c r="C436" i="37"/>
  <c r="D436" i="37"/>
  <c r="H436" i="37" s="1"/>
  <c r="B437" i="37"/>
  <c r="C437" i="37"/>
  <c r="D437" i="37"/>
  <c r="G437" i="37" s="1"/>
  <c r="B438" i="37"/>
  <c r="B439" i="37"/>
  <c r="C439" i="37"/>
  <c r="H439" i="37" s="1"/>
  <c r="D439" i="37"/>
  <c r="B440" i="37"/>
  <c r="C440" i="37"/>
  <c r="H440" i="37" s="1"/>
  <c r="D440" i="37"/>
  <c r="B441" i="37"/>
  <c r="C441" i="37"/>
  <c r="H441" i="37" s="1"/>
  <c r="D441" i="37"/>
  <c r="B442" i="37"/>
  <c r="C442" i="37"/>
  <c r="H442" i="37" s="1"/>
  <c r="D442" i="37"/>
  <c r="B443" i="37"/>
  <c r="C443" i="37"/>
  <c r="H443" i="37" s="1"/>
  <c r="D443" i="37"/>
  <c r="B444" i="37"/>
  <c r="C444" i="37"/>
  <c r="D444" i="37"/>
  <c r="B445" i="37"/>
  <c r="C445" i="37"/>
  <c r="D445" i="37"/>
  <c r="B446" i="37"/>
  <c r="B447" i="37"/>
  <c r="C447" i="37"/>
  <c r="D447" i="37"/>
  <c r="B448" i="37"/>
  <c r="C448" i="37"/>
  <c r="D448" i="37"/>
  <c r="H448" i="37" s="1"/>
  <c r="B449" i="37"/>
  <c r="C449" i="37"/>
  <c r="D449" i="37"/>
  <c r="B450" i="37"/>
  <c r="B451" i="37"/>
  <c r="B452" i="37"/>
  <c r="C452" i="37"/>
  <c r="D452" i="37"/>
  <c r="H452" i="37" s="1"/>
  <c r="B453" i="37"/>
  <c r="C453" i="37"/>
  <c r="D453" i="37"/>
  <c r="G453" i="37" s="1"/>
  <c r="B454" i="37"/>
  <c r="B455" i="37"/>
  <c r="C455" i="37"/>
  <c r="H455" i="37" s="1"/>
  <c r="D455" i="37"/>
  <c r="B456" i="37"/>
  <c r="C456" i="37"/>
  <c r="D456" i="37"/>
  <c r="B457" i="37"/>
  <c r="B458" i="37"/>
  <c r="G458" i="37" s="1"/>
  <c r="C458" i="37"/>
  <c r="D458" i="37"/>
  <c r="B459" i="37"/>
  <c r="C459" i="37"/>
  <c r="H459" i="37" s="1"/>
  <c r="D459" i="37"/>
  <c r="B460" i="37"/>
  <c r="B461" i="37"/>
  <c r="C461" i="37"/>
  <c r="D461" i="37"/>
  <c r="B462" i="37"/>
  <c r="C462" i="37"/>
  <c r="D462" i="37"/>
  <c r="B463" i="37"/>
  <c r="B464" i="37"/>
  <c r="B465" i="37"/>
  <c r="C465" i="37"/>
  <c r="H465" i="37" s="1"/>
  <c r="D465" i="37"/>
  <c r="B466" i="37"/>
  <c r="C466" i="37"/>
  <c r="H466" i="37" s="1"/>
  <c r="D466" i="37"/>
  <c r="B467" i="37"/>
  <c r="C467" i="37"/>
  <c r="H467" i="37" s="1"/>
  <c r="D467" i="37"/>
  <c r="B468" i="37"/>
  <c r="G468" i="37" s="1"/>
  <c r="C468" i="37"/>
  <c r="D468" i="37"/>
  <c r="B469" i="37"/>
  <c r="B470" i="37"/>
  <c r="C470" i="37"/>
  <c r="H470" i="37" s="1"/>
  <c r="D470" i="37"/>
  <c r="B471" i="37"/>
  <c r="C471" i="37"/>
  <c r="D471" i="37"/>
  <c r="B472" i="37"/>
  <c r="B473" i="37"/>
  <c r="C473" i="37"/>
  <c r="D473" i="37"/>
  <c r="B474" i="37"/>
  <c r="C474" i="37"/>
  <c r="D474" i="37"/>
  <c r="B475" i="37"/>
  <c r="B476" i="37"/>
  <c r="B477" i="37"/>
  <c r="C477" i="37"/>
  <c r="D477" i="37"/>
  <c r="B478" i="37"/>
  <c r="C478" i="37"/>
  <c r="D478" i="37"/>
  <c r="B479" i="37"/>
  <c r="C479" i="37"/>
  <c r="H479" i="37" s="1"/>
  <c r="D479" i="37"/>
  <c r="B480" i="37"/>
  <c r="G480" i="37" s="1"/>
  <c r="C480" i="37"/>
  <c r="H480" i="37" s="1"/>
  <c r="D480" i="37"/>
  <c r="B481" i="37"/>
  <c r="B482" i="37"/>
  <c r="G482" i="37" s="1"/>
  <c r="C482" i="37"/>
  <c r="D482" i="37"/>
  <c r="H482" i="37"/>
  <c r="B483" i="37"/>
  <c r="G483" i="37" s="1"/>
  <c r="C483" i="37"/>
  <c r="D483" i="37"/>
  <c r="H483" i="37"/>
  <c r="B484" i="37"/>
  <c r="C484" i="37"/>
  <c r="D484" i="37"/>
  <c r="G484" i="37"/>
  <c r="B485" i="37"/>
  <c r="C485" i="37"/>
  <c r="D485" i="37"/>
  <c r="B486" i="37"/>
  <c r="B487" i="37"/>
  <c r="C487" i="37"/>
  <c r="H487" i="37" s="1"/>
  <c r="D487" i="37"/>
  <c r="B488" i="37"/>
  <c r="G488" i="37" s="1"/>
  <c r="C488" i="37"/>
  <c r="H488" i="37" s="1"/>
  <c r="D488" i="37"/>
  <c r="B489" i="37"/>
  <c r="G489" i="37" s="1"/>
  <c r="C489" i="37"/>
  <c r="D489" i="37"/>
  <c r="B490" i="37"/>
  <c r="G490" i="37" s="1"/>
  <c r="C490" i="37"/>
  <c r="H490" i="37" s="1"/>
  <c r="D490" i="37"/>
  <c r="B491" i="37"/>
  <c r="G491" i="37" s="1"/>
  <c r="C491" i="37"/>
  <c r="H491" i="37" s="1"/>
  <c r="D491" i="37"/>
  <c r="B492" i="37"/>
  <c r="G492" i="37" s="1"/>
  <c r="C492" i="37"/>
  <c r="D492" i="37"/>
  <c r="B493" i="37"/>
  <c r="B494" i="37"/>
  <c r="C494" i="37"/>
  <c r="H494" i="37" s="1"/>
  <c r="D494" i="37"/>
  <c r="B495" i="37"/>
  <c r="C495" i="37"/>
  <c r="H495" i="37" s="1"/>
  <c r="D495" i="37"/>
  <c r="B496" i="37"/>
  <c r="C496" i="37"/>
  <c r="H496" i="37" s="1"/>
  <c r="D496" i="37"/>
  <c r="B497" i="37"/>
  <c r="C497" i="37"/>
  <c r="G497" i="37" s="1"/>
  <c r="D497" i="37"/>
  <c r="B498" i="37"/>
  <c r="B499" i="37"/>
  <c r="G499" i="37" s="1"/>
  <c r="C499" i="37"/>
  <c r="H499" i="37" s="1"/>
  <c r="D499" i="37"/>
  <c r="B500" i="37"/>
  <c r="G500" i="37" s="1"/>
  <c r="C500" i="37"/>
  <c r="D500" i="37"/>
  <c r="B501" i="37"/>
  <c r="C501" i="37"/>
  <c r="D501" i="37"/>
  <c r="B502" i="37"/>
  <c r="C502" i="37"/>
  <c r="D502" i="37"/>
  <c r="B503" i="37"/>
  <c r="C503" i="37"/>
  <c r="D503" i="37"/>
  <c r="H503" i="37" s="1"/>
  <c r="B504" i="37"/>
  <c r="C504" i="37"/>
  <c r="D504" i="37"/>
  <c r="G504" i="37" s="1"/>
  <c r="B505" i="37"/>
  <c r="C505" i="37"/>
  <c r="D505" i="37"/>
  <c r="B506" i="37"/>
  <c r="B507" i="37"/>
  <c r="B508" i="37"/>
  <c r="G508" i="37" s="1"/>
  <c r="C508" i="37"/>
  <c r="D508" i="37"/>
  <c r="H508" i="37"/>
  <c r="B509" i="37"/>
  <c r="C509" i="37"/>
  <c r="D509" i="37"/>
  <c r="B510" i="37"/>
  <c r="B511" i="37"/>
  <c r="C511" i="37"/>
  <c r="H511" i="37" s="1"/>
  <c r="D511" i="37"/>
  <c r="G511" i="37"/>
  <c r="B512" i="37"/>
  <c r="C512" i="37"/>
  <c r="D512" i="37"/>
  <c r="H512" i="37"/>
  <c r="B513" i="37"/>
  <c r="B514" i="37"/>
  <c r="C514" i="37"/>
  <c r="D514" i="37"/>
  <c r="H514" i="37" s="1"/>
  <c r="B515" i="37"/>
  <c r="C515" i="37"/>
  <c r="D515" i="37"/>
  <c r="H515" i="37" s="1"/>
  <c r="B516" i="37"/>
  <c r="B517" i="37"/>
  <c r="C517" i="37"/>
  <c r="G517" i="37" s="1"/>
  <c r="D517" i="37"/>
  <c r="B518" i="37"/>
  <c r="C518" i="37"/>
  <c r="H518" i="37" s="1"/>
  <c r="D518" i="37"/>
  <c r="B519" i="37"/>
  <c r="B520" i="37"/>
  <c r="B521" i="37"/>
  <c r="B522" i="37"/>
  <c r="C522" i="37"/>
  <c r="D522" i="37"/>
  <c r="H522" i="37" s="1"/>
  <c r="B523" i="37"/>
  <c r="C523" i="37"/>
  <c r="D523" i="37"/>
  <c r="G523" i="37" s="1"/>
  <c r="B524" i="37"/>
  <c r="C524" i="37"/>
  <c r="D524" i="37"/>
  <c r="B525" i="37"/>
  <c r="C525" i="37"/>
  <c r="D525" i="37"/>
  <c r="B526" i="37"/>
  <c r="B527" i="37"/>
  <c r="C527" i="37"/>
  <c r="D527" i="37"/>
  <c r="H527" i="37" s="1"/>
  <c r="B528" i="37"/>
  <c r="C528" i="37"/>
  <c r="D528" i="37"/>
  <c r="G528" i="37" s="1"/>
  <c r="B529" i="37"/>
  <c r="B530" i="37"/>
  <c r="G530" i="37" s="1"/>
  <c r="C530" i="37"/>
  <c r="H530" i="37" s="1"/>
  <c r="D530" i="37"/>
  <c r="B531" i="37"/>
  <c r="G531" i="37" s="1"/>
  <c r="C531" i="37"/>
  <c r="H531" i="37" s="1"/>
  <c r="D531" i="37"/>
  <c r="B532" i="37"/>
  <c r="G532" i="37" s="1"/>
  <c r="C532" i="37"/>
  <c r="D532" i="37"/>
  <c r="B533" i="37"/>
  <c r="C533" i="37"/>
  <c r="D533" i="37"/>
  <c r="B534" i="37"/>
  <c r="B535" i="37"/>
  <c r="C535" i="37"/>
  <c r="H535" i="37" s="1"/>
  <c r="D535" i="37"/>
  <c r="B536" i="37"/>
  <c r="C536" i="37"/>
  <c r="H536" i="37" s="1"/>
  <c r="D536" i="37"/>
  <c r="B537" i="37"/>
  <c r="C537" i="37"/>
  <c r="G537" i="37" s="1"/>
  <c r="D537" i="37"/>
  <c r="B538" i="37"/>
  <c r="C538" i="37"/>
  <c r="H538" i="37" s="1"/>
  <c r="D538" i="37"/>
  <c r="B539" i="37"/>
  <c r="C539" i="37"/>
  <c r="H539" i="37" s="1"/>
  <c r="D539" i="37"/>
  <c r="B540" i="37"/>
  <c r="C540" i="37"/>
  <c r="G540" i="37" s="1"/>
  <c r="D540" i="37"/>
  <c r="B541" i="37"/>
  <c r="B542" i="37"/>
  <c r="G542" i="37" s="1"/>
  <c r="C542" i="37"/>
  <c r="D542" i="37"/>
  <c r="B543" i="37"/>
  <c r="C543" i="37"/>
  <c r="H543" i="37" s="1"/>
  <c r="D543" i="37"/>
  <c r="B544" i="37"/>
  <c r="C544" i="37"/>
  <c r="D544" i="37"/>
  <c r="H544" i="37" s="1"/>
  <c r="B545" i="37"/>
  <c r="C545" i="37"/>
  <c r="D545" i="37"/>
  <c r="G545" i="37" s="1"/>
  <c r="B546" i="37"/>
  <c r="B547" i="37"/>
  <c r="C547" i="37"/>
  <c r="H547" i="37" s="1"/>
  <c r="D547" i="37"/>
  <c r="B548" i="37"/>
  <c r="C548" i="37"/>
  <c r="G548" i="37" s="1"/>
  <c r="D548" i="37"/>
  <c r="B549" i="37"/>
  <c r="C549" i="37"/>
  <c r="D549" i="37"/>
  <c r="B550" i="37"/>
  <c r="C550" i="37"/>
  <c r="D550" i="37"/>
  <c r="B551" i="37"/>
  <c r="C551" i="37"/>
  <c r="H551" i="37" s="1"/>
  <c r="D551" i="37"/>
  <c r="B552" i="37"/>
  <c r="G552" i="37" s="1"/>
  <c r="C552" i="37"/>
  <c r="H552" i="37" s="1"/>
  <c r="D552" i="37"/>
  <c r="B553" i="37"/>
  <c r="G553" i="37" s="1"/>
  <c r="C553" i="37"/>
  <c r="D553" i="37"/>
  <c r="B554" i="37"/>
  <c r="B555" i="37"/>
  <c r="G555" i="37" s="1"/>
  <c r="C555" i="37"/>
  <c r="D555" i="37"/>
  <c r="H555" i="37"/>
  <c r="B556" i="37"/>
  <c r="C556" i="37"/>
  <c r="D556" i="37"/>
  <c r="G556" i="37"/>
  <c r="B557" i="37"/>
  <c r="C557" i="37"/>
  <c r="D557" i="37"/>
  <c r="B558" i="37"/>
  <c r="B559" i="37"/>
  <c r="B560" i="37"/>
  <c r="C560" i="37"/>
  <c r="D560" i="37"/>
  <c r="H560" i="37" s="1"/>
  <c r="B561" i="37"/>
  <c r="C561" i="37"/>
  <c r="D561" i="37"/>
  <c r="G561" i="37" s="1"/>
  <c r="B562" i="37"/>
  <c r="B563" i="37"/>
  <c r="C563" i="37"/>
  <c r="H563" i="37" s="1"/>
  <c r="D563" i="37"/>
  <c r="B564" i="37"/>
  <c r="C564" i="37"/>
  <c r="D564" i="37"/>
  <c r="H564" i="37" s="1"/>
  <c r="B565" i="37"/>
  <c r="B566" i="37"/>
  <c r="C566" i="37"/>
  <c r="D566" i="37"/>
  <c r="B567" i="37"/>
  <c r="C567" i="37"/>
  <c r="D567" i="37"/>
  <c r="G567" i="37" s="1"/>
  <c r="B568" i="37"/>
  <c r="B569" i="37"/>
  <c r="C569" i="37"/>
  <c r="D569" i="37"/>
  <c r="B570" i="37"/>
  <c r="C570" i="37"/>
  <c r="D570" i="37"/>
  <c r="B571" i="37"/>
  <c r="B572" i="37"/>
  <c r="B573" i="37"/>
  <c r="C573" i="37"/>
  <c r="D573" i="37"/>
  <c r="B574" i="37"/>
  <c r="C574" i="37"/>
  <c r="D574" i="37"/>
  <c r="B575" i="37"/>
  <c r="C575" i="37"/>
  <c r="H575" i="37" s="1"/>
  <c r="D575" i="37"/>
  <c r="B576" i="37"/>
  <c r="B577" i="37"/>
  <c r="C577" i="37"/>
  <c r="H577" i="37" s="1"/>
  <c r="D577" i="37"/>
  <c r="G577" i="37"/>
  <c r="B578" i="37"/>
  <c r="B579" i="37"/>
  <c r="C579" i="37"/>
  <c r="D579" i="37"/>
  <c r="B580" i="37"/>
  <c r="C580" i="37"/>
  <c r="D580" i="37"/>
  <c r="B581" i="37"/>
  <c r="B582" i="37"/>
  <c r="C582" i="37"/>
  <c r="D582" i="37"/>
  <c r="B583" i="37"/>
  <c r="C583" i="37"/>
  <c r="D583" i="37"/>
  <c r="B584" i="37"/>
  <c r="B585" i="37"/>
  <c r="B586" i="37"/>
  <c r="C586" i="37"/>
  <c r="D586" i="37"/>
  <c r="B587" i="37"/>
  <c r="C587" i="37"/>
  <c r="D587" i="37"/>
  <c r="B588" i="37"/>
  <c r="G588" i="37" s="1"/>
  <c r="C588" i="37"/>
  <c r="D588" i="37"/>
  <c r="H588" i="37"/>
  <c r="B589" i="37"/>
  <c r="C589" i="37"/>
  <c r="D589" i="37"/>
  <c r="G589" i="37"/>
  <c r="B590" i="37"/>
  <c r="B591" i="37"/>
  <c r="C591" i="37"/>
  <c r="D591" i="37"/>
  <c r="H591" i="37" s="1"/>
  <c r="B592" i="37"/>
  <c r="C592" i="37"/>
  <c r="D592" i="37"/>
  <c r="B593" i="37"/>
  <c r="C593" i="37"/>
  <c r="D593" i="37"/>
  <c r="B594" i="37"/>
  <c r="B595" i="37"/>
  <c r="C595" i="37"/>
  <c r="D595" i="37"/>
  <c r="B596" i="37"/>
  <c r="B597" i="37"/>
  <c r="C597" i="37"/>
  <c r="D597" i="37"/>
  <c r="G597" i="37" s="1"/>
  <c r="B598" i="37"/>
  <c r="C598" i="37"/>
  <c r="D598" i="37"/>
  <c r="H598" i="37" s="1"/>
  <c r="B599" i="37"/>
  <c r="C599" i="37"/>
  <c r="D599" i="37"/>
  <c r="G599" i="37" s="1"/>
  <c r="B600" i="37"/>
  <c r="C600" i="37"/>
  <c r="D600" i="37"/>
  <c r="H600" i="37" s="1"/>
  <c r="B601" i="37"/>
  <c r="C601" i="37"/>
  <c r="D601" i="37"/>
  <c r="B602" i="37"/>
  <c r="C602" i="37"/>
  <c r="H602" i="37" s="1"/>
  <c r="D602" i="37"/>
  <c r="B603" i="37"/>
  <c r="B604" i="37"/>
  <c r="G604" i="37" s="1"/>
  <c r="C604" i="37"/>
  <c r="D604" i="37"/>
  <c r="B605" i="37"/>
  <c r="C605" i="37"/>
  <c r="D605" i="37"/>
  <c r="B606" i="37"/>
  <c r="C606" i="37"/>
  <c r="D606" i="37"/>
  <c r="B607" i="37"/>
  <c r="C607" i="37"/>
  <c r="D607" i="37"/>
  <c r="H607" i="37"/>
  <c r="B608" i="37"/>
  <c r="B609" i="37"/>
  <c r="C609" i="37"/>
  <c r="G609" i="37" s="1"/>
  <c r="D609" i="37"/>
  <c r="B610" i="37"/>
  <c r="C610" i="37"/>
  <c r="H610" i="37" s="1"/>
  <c r="D610" i="37"/>
  <c r="B611" i="37"/>
  <c r="G611" i="37" s="1"/>
  <c r="C611" i="37"/>
  <c r="H611" i="37" s="1"/>
  <c r="D611" i="37"/>
  <c r="B612" i="37"/>
  <c r="C612" i="37"/>
  <c r="D612" i="37"/>
  <c r="B613" i="37"/>
  <c r="C613" i="37"/>
  <c r="D613" i="37"/>
  <c r="B614" i="37"/>
  <c r="C614" i="37"/>
  <c r="D614" i="37"/>
  <c r="B615" i="37"/>
  <c r="C615" i="37"/>
  <c r="D615" i="37"/>
  <c r="B616" i="37"/>
  <c r="B617" i="37"/>
  <c r="B618" i="37"/>
  <c r="C618" i="37"/>
  <c r="D618" i="37"/>
  <c r="B619" i="37"/>
  <c r="C619" i="37"/>
  <c r="D619" i="37"/>
  <c r="B620" i="37"/>
  <c r="B621" i="37"/>
  <c r="C621" i="37"/>
  <c r="D621" i="37"/>
  <c r="B622" i="37"/>
  <c r="C622" i="37"/>
  <c r="H622" i="37" s="1"/>
  <c r="D622" i="37"/>
  <c r="B623" i="37"/>
  <c r="B624" i="37"/>
  <c r="G624" i="37" s="1"/>
  <c r="C624" i="37"/>
  <c r="H624" i="37" s="1"/>
  <c r="D624" i="37"/>
  <c r="B625" i="37"/>
  <c r="C625" i="37"/>
  <c r="D625" i="37"/>
  <c r="B626" i="37"/>
  <c r="B627" i="37"/>
  <c r="B628" i="37"/>
  <c r="C628" i="37"/>
  <c r="D628" i="37"/>
  <c r="B629" i="37"/>
  <c r="C629" i="37"/>
  <c r="D629" i="37"/>
  <c r="B630" i="37"/>
  <c r="B631" i="37"/>
  <c r="B632" i="37"/>
  <c r="B633" i="37"/>
  <c r="B634" i="37"/>
  <c r="B635" i="37"/>
  <c r="B636" i="37"/>
  <c r="B637" i="37"/>
  <c r="B638" i="37"/>
  <c r="C638" i="37"/>
  <c r="H638" i="37" s="1"/>
  <c r="D638" i="37"/>
  <c r="B639" i="37"/>
  <c r="G639" i="37" s="1"/>
  <c r="C639" i="37"/>
  <c r="D639" i="37"/>
  <c r="B640" i="37"/>
  <c r="C640" i="37"/>
  <c r="H640" i="37" s="1"/>
  <c r="D640" i="37"/>
  <c r="B641" i="37"/>
  <c r="G641" i="37" s="1"/>
  <c r="C641" i="37"/>
  <c r="H641" i="37" s="1"/>
  <c r="D641" i="37"/>
  <c r="B642" i="37"/>
  <c r="B643" i="37"/>
  <c r="C643" i="37"/>
  <c r="D643" i="37"/>
  <c r="G643" i="37"/>
  <c r="B644" i="37"/>
  <c r="C644" i="37"/>
  <c r="D644" i="37"/>
  <c r="H644" i="37"/>
  <c r="B645" i="37"/>
  <c r="C645" i="37"/>
  <c r="D645" i="37"/>
  <c r="G645" i="37"/>
  <c r="B646" i="37"/>
  <c r="C646" i="37"/>
  <c r="D646" i="37"/>
  <c r="H646" i="37" s="1"/>
  <c r="B647" i="37"/>
  <c r="C647" i="37"/>
  <c r="D647" i="37"/>
  <c r="B648" i="37"/>
  <c r="C648" i="37"/>
  <c r="H648" i="37" s="1"/>
  <c r="D648" i="37"/>
  <c r="B649" i="37"/>
  <c r="C649" i="37"/>
  <c r="D649" i="37"/>
  <c r="B650" i="37"/>
  <c r="C650" i="37"/>
  <c r="D650" i="37"/>
  <c r="H650" i="37"/>
  <c r="B651" i="37"/>
  <c r="C651" i="37"/>
  <c r="D651" i="37"/>
  <c r="G651" i="37"/>
  <c r="B652" i="37"/>
  <c r="C652" i="37"/>
  <c r="D652" i="37"/>
  <c r="H652" i="37"/>
  <c r="B653" i="37"/>
  <c r="C653" i="37"/>
  <c r="D653" i="37"/>
  <c r="G653" i="37"/>
  <c r="B654" i="37"/>
  <c r="C654" i="37"/>
  <c r="D654" i="37"/>
  <c r="H654" i="37" s="1"/>
  <c r="B655" i="37"/>
  <c r="C655" i="37"/>
  <c r="D655" i="37"/>
  <c r="B656" i="37"/>
  <c r="C656" i="37"/>
  <c r="H656" i="37" s="1"/>
  <c r="D656" i="37"/>
  <c r="B657" i="37"/>
  <c r="C657" i="37"/>
  <c r="H657" i="37" s="1"/>
  <c r="D657" i="37"/>
  <c r="B658" i="37"/>
  <c r="C658" i="37"/>
  <c r="H658" i="37" s="1"/>
  <c r="D658" i="37"/>
  <c r="B659" i="37"/>
  <c r="G659" i="37" s="1"/>
  <c r="C659" i="37"/>
  <c r="D659" i="37"/>
  <c r="B660" i="37"/>
  <c r="C660" i="37"/>
  <c r="H660" i="37" s="1"/>
  <c r="D660" i="37"/>
  <c r="B661" i="37"/>
  <c r="G661" i="37" s="1"/>
  <c r="C661" i="37"/>
  <c r="D661" i="37"/>
  <c r="B662" i="37"/>
  <c r="C662" i="37"/>
  <c r="D662" i="37"/>
  <c r="H662" i="37" s="1"/>
  <c r="B663" i="37"/>
  <c r="C663" i="37"/>
  <c r="D663" i="37"/>
  <c r="B664" i="37"/>
  <c r="C664" i="37"/>
  <c r="D664" i="37"/>
  <c r="B665" i="37"/>
  <c r="C665" i="37"/>
  <c r="H665" i="37" s="1"/>
  <c r="D665" i="37"/>
  <c r="B666" i="37"/>
  <c r="C666" i="37"/>
  <c r="H666" i="37" s="1"/>
  <c r="D666" i="37"/>
  <c r="B667" i="37"/>
  <c r="G667" i="37" s="1"/>
  <c r="C667" i="37"/>
  <c r="D667" i="37"/>
  <c r="B668" i="37"/>
  <c r="C668" i="37"/>
  <c r="H668" i="37" s="1"/>
  <c r="D668" i="37"/>
  <c r="B669" i="37"/>
  <c r="G669" i="37" s="1"/>
  <c r="C669" i="37"/>
  <c r="D669" i="37"/>
  <c r="B670" i="37"/>
  <c r="C670" i="37"/>
  <c r="D670" i="37"/>
  <c r="H670" i="37" s="1"/>
  <c r="B671" i="37"/>
  <c r="C671" i="37"/>
  <c r="D671" i="37"/>
  <c r="B672" i="37"/>
  <c r="C672" i="37"/>
  <c r="D672" i="37"/>
  <c r="B673" i="37"/>
  <c r="C673" i="37"/>
  <c r="H673" i="37" s="1"/>
  <c r="D673" i="37"/>
  <c r="B674" i="37"/>
  <c r="C674" i="37"/>
  <c r="H674" i="37" s="1"/>
  <c r="D674" i="37"/>
  <c r="B675" i="37"/>
  <c r="C675" i="37"/>
  <c r="D675" i="37"/>
  <c r="G675" i="37"/>
  <c r="B676" i="37"/>
  <c r="C676" i="37"/>
  <c r="D676" i="37"/>
  <c r="H676" i="37"/>
  <c r="B677" i="37"/>
  <c r="C677" i="37"/>
  <c r="H677" i="37" s="1"/>
  <c r="D677" i="37"/>
  <c r="G677" i="37"/>
  <c r="B678" i="37"/>
  <c r="C678" i="37"/>
  <c r="D678" i="37"/>
  <c r="B679" i="37"/>
  <c r="C679" i="37"/>
  <c r="D679" i="37"/>
  <c r="B680" i="37"/>
  <c r="C680" i="37"/>
  <c r="H680" i="37" s="1"/>
  <c r="D680" i="37"/>
  <c r="B681" i="37"/>
  <c r="C681" i="37"/>
  <c r="D681" i="37"/>
  <c r="B682" i="37"/>
  <c r="C682" i="37"/>
  <c r="D682" i="37"/>
  <c r="H682" i="37"/>
  <c r="B683" i="37"/>
  <c r="C683" i="37"/>
  <c r="D683" i="37"/>
  <c r="G683" i="37"/>
  <c r="B684" i="37"/>
  <c r="C684" i="37"/>
  <c r="D684" i="37"/>
  <c r="H684" i="37"/>
  <c r="B685" i="37"/>
  <c r="C685" i="37"/>
  <c r="H685" i="37" s="1"/>
  <c r="D685" i="37"/>
  <c r="G685" i="37"/>
  <c r="B686" i="37"/>
  <c r="C686" i="37"/>
  <c r="D686" i="37"/>
  <c r="B687" i="37"/>
  <c r="C687" i="37"/>
  <c r="D687" i="37"/>
  <c r="B688" i="37"/>
  <c r="C688" i="37"/>
  <c r="H688" i="37" s="1"/>
  <c r="D688" i="37"/>
  <c r="B689" i="37"/>
  <c r="C689" i="37"/>
  <c r="D689" i="37"/>
  <c r="H689" i="37" s="1"/>
  <c r="B690" i="37"/>
  <c r="C690" i="37"/>
  <c r="D690" i="37"/>
  <c r="H690" i="37" s="1"/>
  <c r="B691" i="37"/>
  <c r="G691" i="37" s="1"/>
  <c r="C691" i="37"/>
  <c r="D691" i="37"/>
  <c r="B692" i="37"/>
  <c r="C692" i="37"/>
  <c r="D692" i="37"/>
  <c r="H692" i="37" s="1"/>
  <c r="B693" i="37"/>
  <c r="G693" i="37" s="1"/>
  <c r="C693" i="37"/>
  <c r="D693" i="37"/>
  <c r="B694" i="37"/>
  <c r="C694" i="37"/>
  <c r="D694" i="37"/>
  <c r="H694" i="37" s="1"/>
  <c r="B695" i="37"/>
  <c r="C695" i="37"/>
  <c r="D695" i="37"/>
  <c r="B696" i="37"/>
  <c r="C696" i="37"/>
  <c r="D696" i="37"/>
  <c r="B697" i="37"/>
  <c r="C697" i="37"/>
  <c r="H697" i="37" s="1"/>
  <c r="D697" i="37"/>
  <c r="B698" i="37"/>
  <c r="C698" i="37"/>
  <c r="D698" i="37"/>
  <c r="H698" i="37" s="1"/>
  <c r="B699" i="37"/>
  <c r="G699" i="37" s="1"/>
  <c r="C699" i="37"/>
  <c r="D699" i="37"/>
  <c r="B700" i="37"/>
  <c r="C700" i="37"/>
  <c r="D700" i="37"/>
  <c r="H700" i="37" s="1"/>
  <c r="B701" i="37"/>
  <c r="G701" i="37" s="1"/>
  <c r="C701" i="37"/>
  <c r="D701" i="37"/>
  <c r="B702" i="37"/>
  <c r="C702" i="37"/>
  <c r="D702" i="37"/>
  <c r="H702" i="37" s="1"/>
  <c r="B703" i="37"/>
  <c r="C703" i="37"/>
  <c r="D703" i="37"/>
  <c r="B704" i="37"/>
  <c r="C704" i="37"/>
  <c r="D704" i="37"/>
  <c r="B705" i="37"/>
  <c r="C705" i="37"/>
  <c r="H705" i="37" s="1"/>
  <c r="D705" i="37"/>
  <c r="B706" i="37"/>
  <c r="C706" i="37"/>
  <c r="H706" i="37" s="1"/>
  <c r="D706" i="37"/>
  <c r="B707" i="37"/>
  <c r="C707" i="37"/>
  <c r="G707" i="37" s="1"/>
  <c r="D707" i="37"/>
  <c r="B708" i="37"/>
  <c r="C708" i="37"/>
  <c r="H708" i="37" s="1"/>
  <c r="D708" i="37"/>
  <c r="B709" i="37"/>
  <c r="C709" i="37"/>
  <c r="H709" i="37" s="1"/>
  <c r="D709" i="37"/>
  <c r="B710" i="37"/>
  <c r="C710" i="37"/>
  <c r="D710" i="37"/>
  <c r="B711" i="37"/>
  <c r="C711" i="37"/>
  <c r="D711" i="37"/>
  <c r="B712" i="37"/>
  <c r="C712" i="37"/>
  <c r="H712" i="37" s="1"/>
  <c r="D712" i="37"/>
  <c r="B713" i="37"/>
  <c r="C713" i="37"/>
  <c r="D713" i="37"/>
  <c r="B714" i="37"/>
  <c r="C714" i="37"/>
  <c r="H714" i="37" s="1"/>
  <c r="D714" i="37"/>
  <c r="B715" i="37"/>
  <c r="C715" i="37"/>
  <c r="G715" i="37" s="1"/>
  <c r="D715" i="37"/>
  <c r="B716" i="37"/>
  <c r="C716" i="37"/>
  <c r="H716" i="37" s="1"/>
  <c r="D716" i="37"/>
  <c r="B717" i="37"/>
  <c r="C717" i="37"/>
  <c r="H717" i="37" s="1"/>
  <c r="D717" i="37"/>
  <c r="B718" i="37"/>
  <c r="C718" i="37"/>
  <c r="D718" i="37"/>
  <c r="B719" i="37"/>
  <c r="C719" i="37"/>
  <c r="D719" i="37"/>
  <c r="B720" i="37"/>
  <c r="C720" i="37"/>
  <c r="H720" i="37" s="1"/>
  <c r="D720" i="37"/>
  <c r="B721" i="37"/>
  <c r="G721" i="37" s="1"/>
  <c r="C721" i="37"/>
  <c r="H721" i="37" s="1"/>
  <c r="D721" i="37"/>
  <c r="B722" i="37"/>
  <c r="G722" i="37" s="1"/>
  <c r="C722" i="37"/>
  <c r="H722" i="37" s="1"/>
  <c r="D722" i="37"/>
  <c r="B723" i="37"/>
  <c r="G723" i="37" s="1"/>
  <c r="C723" i="37"/>
  <c r="D723" i="37"/>
  <c r="B724" i="37"/>
  <c r="C724" i="37"/>
  <c r="H724" i="37" s="1"/>
  <c r="D724" i="37"/>
  <c r="B725" i="37"/>
  <c r="G725" i="37" s="1"/>
  <c r="C725" i="37"/>
  <c r="D725" i="37"/>
  <c r="B726" i="37"/>
  <c r="C726" i="37"/>
  <c r="D726" i="37"/>
  <c r="H726" i="37" s="1"/>
  <c r="B727" i="37"/>
  <c r="C727" i="37"/>
  <c r="D727" i="37"/>
  <c r="B728" i="37"/>
  <c r="C728" i="37"/>
  <c r="D728" i="37"/>
  <c r="B729" i="37"/>
  <c r="C729" i="37"/>
  <c r="H729" i="37" s="1"/>
  <c r="D729" i="37"/>
  <c r="B730" i="37"/>
  <c r="G730" i="37" s="1"/>
  <c r="C730" i="37"/>
  <c r="H730" i="37" s="1"/>
  <c r="D730" i="37"/>
  <c r="B731" i="37"/>
  <c r="G731" i="37" s="1"/>
  <c r="C731" i="37"/>
  <c r="D731" i="37"/>
  <c r="B732" i="37"/>
  <c r="C732" i="37"/>
  <c r="H732" i="37" s="1"/>
  <c r="D732" i="37"/>
  <c r="B733" i="37"/>
  <c r="G733" i="37" s="1"/>
  <c r="C733" i="37"/>
  <c r="D733" i="37"/>
  <c r="B734" i="37"/>
  <c r="G734" i="37" s="1"/>
  <c r="C734" i="37"/>
  <c r="D734" i="37"/>
  <c r="H734" i="37" s="1"/>
  <c r="B735" i="37"/>
  <c r="C735" i="37"/>
  <c r="D735" i="37"/>
  <c r="B736" i="37"/>
  <c r="C736" i="37"/>
  <c r="D736" i="37"/>
  <c r="B737" i="37"/>
  <c r="C737" i="37"/>
  <c r="D737" i="37"/>
  <c r="H737" i="37"/>
  <c r="B738" i="37"/>
  <c r="C738" i="37"/>
  <c r="D738" i="37"/>
  <c r="H738" i="37"/>
  <c r="B739" i="37"/>
  <c r="C739" i="37"/>
  <c r="D739" i="37"/>
  <c r="G739" i="37"/>
  <c r="B740" i="37"/>
  <c r="C740" i="37"/>
  <c r="D740" i="37"/>
  <c r="H740" i="37"/>
  <c r="B741" i="37"/>
  <c r="C741" i="37"/>
  <c r="H741" i="37" s="1"/>
  <c r="D741" i="37"/>
  <c r="G741" i="37"/>
  <c r="B742" i="37"/>
  <c r="C742" i="37"/>
  <c r="D742" i="37"/>
  <c r="B743" i="37"/>
  <c r="C743" i="37"/>
  <c r="D743" i="37"/>
  <c r="B744" i="37"/>
  <c r="C744" i="37"/>
  <c r="H744" i="37" s="1"/>
  <c r="D744" i="37"/>
  <c r="B745" i="37"/>
  <c r="C745" i="37"/>
  <c r="D745" i="37"/>
  <c r="B746" i="37"/>
  <c r="C746" i="37"/>
  <c r="D746" i="37"/>
  <c r="H746" i="37"/>
  <c r="B747" i="37"/>
  <c r="C747" i="37"/>
  <c r="D747" i="37"/>
  <c r="G747" i="37"/>
  <c r="B748" i="37"/>
  <c r="C748" i="37"/>
  <c r="D748" i="37"/>
  <c r="H748" i="37"/>
  <c r="B749" i="37"/>
  <c r="C749" i="37"/>
  <c r="H749" i="37" s="1"/>
  <c r="D749" i="37"/>
  <c r="G749" i="37"/>
  <c r="B750" i="37"/>
  <c r="C750" i="37"/>
  <c r="D750" i="37"/>
  <c r="B751" i="37"/>
  <c r="C751" i="37"/>
  <c r="D751" i="37"/>
  <c r="B752" i="37"/>
  <c r="C752" i="37"/>
  <c r="H752" i="37" s="1"/>
  <c r="D752" i="37"/>
  <c r="B753" i="37"/>
  <c r="C753" i="37"/>
  <c r="D753" i="37"/>
  <c r="H753" i="37" s="1"/>
  <c r="B754" i="37"/>
  <c r="G754" i="37" s="1"/>
  <c r="C754" i="37"/>
  <c r="D754" i="37"/>
  <c r="H754" i="37" s="1"/>
  <c r="B755" i="37"/>
  <c r="C755" i="37"/>
  <c r="D755" i="37"/>
  <c r="B756" i="37"/>
  <c r="C756" i="37"/>
  <c r="D756" i="37"/>
  <c r="B757" i="37"/>
  <c r="C757" i="37"/>
  <c r="D757" i="37"/>
  <c r="B758" i="37"/>
  <c r="C758" i="37"/>
  <c r="D758" i="37"/>
  <c r="B759" i="37"/>
  <c r="C759" i="37"/>
  <c r="D759" i="37"/>
  <c r="B760" i="37"/>
  <c r="C760" i="37"/>
  <c r="H760" i="37" s="1"/>
  <c r="D760" i="37"/>
  <c r="B761" i="37"/>
  <c r="G761" i="37" s="1"/>
  <c r="C761" i="37"/>
  <c r="H761" i="37" s="1"/>
  <c r="D761" i="37"/>
  <c r="B762" i="37"/>
  <c r="G762" i="37" s="1"/>
  <c r="C762" i="37"/>
  <c r="D762" i="37"/>
  <c r="H762" i="37"/>
  <c r="B763" i="37"/>
  <c r="C763" i="37"/>
  <c r="D763" i="37"/>
  <c r="B764" i="37"/>
  <c r="C764" i="37"/>
  <c r="D764" i="37"/>
  <c r="H764" i="37" s="1"/>
  <c r="B765" i="37"/>
  <c r="C765" i="37"/>
  <c r="H765" i="37" s="1"/>
  <c r="D765" i="37"/>
  <c r="B766" i="37"/>
  <c r="C766" i="37"/>
  <c r="D766" i="37"/>
  <c r="B767" i="37"/>
  <c r="G767" i="37" s="1"/>
  <c r="C767" i="37"/>
  <c r="D767" i="37"/>
  <c r="B768" i="37"/>
  <c r="C768" i="37"/>
  <c r="D768" i="37"/>
  <c r="H768" i="37" s="1"/>
  <c r="B769" i="37"/>
  <c r="C769" i="37"/>
  <c r="D769" i="37"/>
  <c r="H769" i="37" s="1"/>
  <c r="B770" i="37"/>
  <c r="G770" i="37" s="1"/>
  <c r="C770" i="37"/>
  <c r="D770" i="37"/>
  <c r="H770" i="37" s="1"/>
  <c r="B771" i="37"/>
  <c r="C771" i="37"/>
  <c r="D771" i="37"/>
  <c r="B772" i="37"/>
  <c r="C772" i="37"/>
  <c r="D772" i="37"/>
  <c r="B773" i="37"/>
  <c r="C773" i="37"/>
  <c r="D773" i="37"/>
  <c r="B774" i="37"/>
  <c r="C774" i="37"/>
  <c r="D774" i="37"/>
  <c r="B775" i="37"/>
  <c r="C775" i="37"/>
  <c r="D775" i="37"/>
  <c r="B776" i="37"/>
  <c r="C776" i="37"/>
  <c r="H776" i="37" s="1"/>
  <c r="D776" i="37"/>
  <c r="B777" i="37"/>
  <c r="G777" i="37" s="1"/>
  <c r="C777" i="37"/>
  <c r="D777" i="37"/>
  <c r="B778" i="37"/>
  <c r="C778" i="37"/>
  <c r="H778" i="37" s="1"/>
  <c r="D778" i="37"/>
  <c r="B779" i="37"/>
  <c r="C779" i="37"/>
  <c r="G779" i="37" s="1"/>
  <c r="D779" i="37"/>
  <c r="B780" i="37"/>
  <c r="C780" i="37"/>
  <c r="H780" i="37" s="1"/>
  <c r="D780" i="37"/>
  <c r="B781" i="37"/>
  <c r="C781" i="37"/>
  <c r="H781" i="37" s="1"/>
  <c r="D781" i="37"/>
  <c r="B782" i="37"/>
  <c r="C782" i="37"/>
  <c r="H782" i="37" s="1"/>
  <c r="D782" i="37"/>
  <c r="B783" i="37"/>
  <c r="C783" i="37"/>
  <c r="H783" i="37" s="1"/>
  <c r="D783" i="37"/>
  <c r="B784" i="37"/>
  <c r="C784" i="37"/>
  <c r="H784" i="37" s="1"/>
  <c r="D784" i="37"/>
  <c r="B785" i="37"/>
  <c r="C785" i="37"/>
  <c r="H785" i="37" s="1"/>
  <c r="D785" i="37"/>
  <c r="B786" i="37"/>
  <c r="C786" i="37"/>
  <c r="G786" i="37" s="1"/>
  <c r="D786" i="37"/>
  <c r="B787" i="37"/>
  <c r="C787" i="37"/>
  <c r="D787" i="37"/>
  <c r="B788" i="37"/>
  <c r="C788" i="37"/>
  <c r="D788" i="37"/>
  <c r="B789" i="37"/>
  <c r="C789" i="37"/>
  <c r="H789" i="37" s="1"/>
  <c r="D789" i="37"/>
  <c r="B790" i="37"/>
  <c r="C790" i="37"/>
  <c r="D790" i="37"/>
  <c r="H790" i="37" s="1"/>
  <c r="B791" i="37"/>
  <c r="C791" i="37"/>
  <c r="H791" i="37" s="1"/>
  <c r="D791" i="37"/>
  <c r="B792" i="37"/>
  <c r="C792" i="37"/>
  <c r="D792" i="37"/>
  <c r="B793" i="37"/>
  <c r="C793" i="37"/>
  <c r="H793" i="37" s="1"/>
  <c r="D793" i="37"/>
  <c r="B794" i="37"/>
  <c r="G794" i="37" s="1"/>
  <c r="C794" i="37"/>
  <c r="H794" i="37" s="1"/>
  <c r="D794" i="37"/>
  <c r="B795" i="37"/>
  <c r="G795" i="37" s="1"/>
  <c r="C795" i="37"/>
  <c r="D795" i="37"/>
  <c r="B796" i="37"/>
  <c r="C796" i="37"/>
  <c r="H796" i="37" s="1"/>
  <c r="D796" i="37"/>
  <c r="B797" i="37"/>
  <c r="G797" i="37" s="1"/>
  <c r="C797" i="37"/>
  <c r="D797" i="37"/>
  <c r="B798" i="37"/>
  <c r="G798" i="37" s="1"/>
  <c r="C798" i="37"/>
  <c r="H798" i="37" s="1"/>
  <c r="D798" i="37"/>
  <c r="B799" i="37"/>
  <c r="G799" i="37" s="1"/>
  <c r="C799" i="37"/>
  <c r="D799" i="37"/>
  <c r="B800" i="37"/>
  <c r="G800" i="37" s="1"/>
  <c r="C800" i="37"/>
  <c r="H800" i="37" s="1"/>
  <c r="D800" i="37"/>
  <c r="B801" i="37"/>
  <c r="G801" i="37" s="1"/>
  <c r="C801" i="37"/>
  <c r="H801" i="37" s="1"/>
  <c r="D801" i="37"/>
  <c r="B802" i="37"/>
  <c r="G802" i="37" s="1"/>
  <c r="C802" i="37"/>
  <c r="D802" i="37"/>
  <c r="H802" i="37" s="1"/>
  <c r="B803" i="37"/>
  <c r="C803" i="37"/>
  <c r="D803" i="37"/>
  <c r="B804" i="37"/>
  <c r="C804" i="37"/>
  <c r="H804" i="37" s="1"/>
  <c r="D804" i="37"/>
  <c r="B805" i="37"/>
  <c r="C805" i="37"/>
  <c r="D805" i="37"/>
  <c r="B806" i="37"/>
  <c r="C806" i="37"/>
  <c r="D806" i="37"/>
  <c r="B807" i="37"/>
  <c r="C807" i="37"/>
  <c r="D807" i="37"/>
  <c r="B808" i="37"/>
  <c r="C808" i="37"/>
  <c r="H808" i="37" s="1"/>
  <c r="D808" i="37"/>
  <c r="B809" i="37"/>
  <c r="C809" i="37"/>
  <c r="D809" i="37"/>
  <c r="B810" i="37"/>
  <c r="C810" i="37"/>
  <c r="D810" i="37"/>
  <c r="H810" i="37"/>
  <c r="B811" i="37"/>
  <c r="C811" i="37"/>
  <c r="D811" i="37"/>
  <c r="G811" i="37"/>
  <c r="B812" i="37"/>
  <c r="C812" i="37"/>
  <c r="D812" i="37"/>
  <c r="H812" i="37"/>
  <c r="B813" i="37"/>
  <c r="C813" i="37"/>
  <c r="H813" i="37" s="1"/>
  <c r="D813" i="37"/>
  <c r="G813" i="37"/>
  <c r="B814" i="37"/>
  <c r="C814" i="37"/>
  <c r="D814" i="37"/>
  <c r="H814" i="37"/>
  <c r="B815" i="37"/>
  <c r="C815" i="37"/>
  <c r="H815" i="37" s="1"/>
  <c r="D815" i="37"/>
  <c r="G815" i="37"/>
  <c r="B816" i="37"/>
  <c r="C816" i="37"/>
  <c r="D816" i="37"/>
  <c r="H816" i="37"/>
  <c r="B817" i="37"/>
  <c r="C817" i="37"/>
  <c r="D817" i="37"/>
  <c r="H817" i="37"/>
  <c r="B818" i="37"/>
  <c r="C818" i="37"/>
  <c r="D818" i="37"/>
  <c r="G818" i="37"/>
  <c r="B819" i="37"/>
  <c r="C819" i="37"/>
  <c r="D819" i="37"/>
  <c r="B820" i="37"/>
  <c r="C820" i="37"/>
  <c r="D820" i="37"/>
  <c r="B821" i="37"/>
  <c r="C821" i="37"/>
  <c r="H821" i="37" s="1"/>
  <c r="D821" i="37"/>
  <c r="B822" i="37"/>
  <c r="C822" i="37"/>
  <c r="D822" i="37"/>
  <c r="H822" i="37" s="1"/>
  <c r="B823" i="37"/>
  <c r="C823" i="37"/>
  <c r="H823" i="37" s="1"/>
  <c r="D823" i="37"/>
  <c r="B824" i="37"/>
  <c r="C824" i="37"/>
  <c r="D824" i="37"/>
  <c r="B825" i="37"/>
  <c r="C825" i="37"/>
  <c r="H825" i="37" s="1"/>
  <c r="D825" i="37"/>
  <c r="B826" i="37"/>
  <c r="C826" i="37"/>
  <c r="D826" i="37"/>
  <c r="H826" i="37" s="1"/>
  <c r="B827" i="37"/>
  <c r="G827" i="37" s="1"/>
  <c r="C827" i="37"/>
  <c r="D827" i="37"/>
  <c r="B828" i="37"/>
  <c r="C828" i="37"/>
  <c r="D828" i="37"/>
  <c r="H828" i="37" s="1"/>
  <c r="B829" i="37"/>
  <c r="G829" i="37" s="1"/>
  <c r="C829" i="37"/>
  <c r="D829" i="37"/>
  <c r="B830" i="37"/>
  <c r="C830" i="37"/>
  <c r="D830" i="37"/>
  <c r="H830" i="37" s="1"/>
  <c r="B831" i="37"/>
  <c r="G831" i="37" s="1"/>
  <c r="C831" i="37"/>
  <c r="D831" i="37"/>
  <c r="B832" i="37"/>
  <c r="C832" i="37"/>
  <c r="D832" i="37"/>
  <c r="H832" i="37" s="1"/>
  <c r="B833" i="37"/>
  <c r="C833" i="37"/>
  <c r="D833" i="37"/>
  <c r="H833" i="37" s="1"/>
  <c r="B834" i="37"/>
  <c r="G834" i="37" s="1"/>
  <c r="C834" i="37"/>
  <c r="D834" i="37"/>
  <c r="H834" i="37" s="1"/>
  <c r="B835" i="37"/>
  <c r="C835" i="37"/>
  <c r="D835" i="37"/>
  <c r="B836" i="37"/>
  <c r="C836" i="37"/>
  <c r="D836" i="37"/>
  <c r="B837" i="37"/>
  <c r="C837" i="37"/>
  <c r="D837" i="37"/>
  <c r="B838" i="37"/>
  <c r="C838" i="37"/>
  <c r="D838" i="37"/>
  <c r="B839" i="37"/>
  <c r="C839" i="37"/>
  <c r="D839" i="37"/>
  <c r="B840" i="37"/>
  <c r="C840" i="37"/>
  <c r="H840" i="37" s="1"/>
  <c r="D840" i="37"/>
  <c r="B841" i="37"/>
  <c r="G841" i="37" s="1"/>
  <c r="C841" i="37"/>
  <c r="D841" i="37"/>
  <c r="B842" i="37"/>
  <c r="C842" i="37"/>
  <c r="H842" i="37" s="1"/>
  <c r="D842" i="37"/>
  <c r="B843" i="37"/>
  <c r="C843" i="37"/>
  <c r="G843" i="37" s="1"/>
  <c r="D843" i="37"/>
  <c r="B844" i="37"/>
  <c r="C844" i="37"/>
  <c r="H844" i="37" s="1"/>
  <c r="D844" i="37"/>
  <c r="B845" i="37"/>
  <c r="C845" i="37"/>
  <c r="H845" i="37" s="1"/>
  <c r="D845" i="37"/>
  <c r="B846" i="37"/>
  <c r="C846" i="37"/>
  <c r="H846" i="37" s="1"/>
  <c r="D846" i="37"/>
  <c r="B847" i="37"/>
  <c r="C847" i="37"/>
  <c r="H847" i="37" s="1"/>
  <c r="D847" i="37"/>
  <c r="B848" i="37"/>
  <c r="C848" i="37"/>
  <c r="H848" i="37" s="1"/>
  <c r="D848" i="37"/>
  <c r="B849" i="37"/>
  <c r="C849" i="37"/>
  <c r="H849" i="37" s="1"/>
  <c r="D849" i="37"/>
  <c r="B850" i="37"/>
  <c r="C850" i="37"/>
  <c r="G850" i="37" s="1"/>
  <c r="D850" i="37"/>
  <c r="B851" i="37"/>
  <c r="C851" i="37"/>
  <c r="D851" i="37"/>
  <c r="B852" i="37"/>
  <c r="C852" i="37"/>
  <c r="D852" i="37"/>
  <c r="B853" i="37"/>
  <c r="C853" i="37"/>
  <c r="H853" i="37" s="1"/>
  <c r="D853" i="37"/>
  <c r="B854" i="37"/>
  <c r="C854" i="37"/>
  <c r="D854" i="37"/>
  <c r="H854" i="37" s="1"/>
  <c r="B855" i="37"/>
  <c r="C855" i="37"/>
  <c r="H855" i="37" s="1"/>
  <c r="D855" i="37"/>
  <c r="B856" i="37"/>
  <c r="C856" i="37"/>
  <c r="D856" i="37"/>
  <c r="B857" i="37"/>
  <c r="C857" i="37"/>
  <c r="H857" i="37" s="1"/>
  <c r="D857" i="37"/>
  <c r="B858" i="37"/>
  <c r="G858" i="37" s="1"/>
  <c r="C858" i="37"/>
  <c r="H858" i="37" s="1"/>
  <c r="D858" i="37"/>
  <c r="B859" i="37"/>
  <c r="G859" i="37" s="1"/>
  <c r="C859" i="37"/>
  <c r="D859" i="37"/>
  <c r="B860" i="37"/>
  <c r="C860" i="37"/>
  <c r="H860" i="37" s="1"/>
  <c r="D860" i="37"/>
  <c r="B861" i="37"/>
  <c r="G861" i="37" s="1"/>
  <c r="C861" i="37"/>
  <c r="D861" i="37"/>
  <c r="B862" i="37"/>
  <c r="G862" i="37" s="1"/>
  <c r="C862" i="37"/>
  <c r="H862" i="37" s="1"/>
  <c r="D862" i="37"/>
  <c r="B863" i="37"/>
  <c r="G863" i="37" s="1"/>
  <c r="C863" i="37"/>
  <c r="D863" i="37"/>
  <c r="B864" i="37"/>
  <c r="G864" i="37" s="1"/>
  <c r="C864" i="37"/>
  <c r="H864" i="37" s="1"/>
  <c r="D864" i="37"/>
  <c r="B865" i="37"/>
  <c r="G865" i="37" s="1"/>
  <c r="C865" i="37"/>
  <c r="H865" i="37" s="1"/>
  <c r="D865" i="37"/>
  <c r="B866" i="37"/>
  <c r="G866" i="37" s="1"/>
  <c r="C866" i="37"/>
  <c r="D866" i="37"/>
  <c r="H866" i="37" s="1"/>
  <c r="B867" i="37"/>
  <c r="C867" i="37"/>
  <c r="D867" i="37"/>
  <c r="B868" i="37"/>
  <c r="C868" i="37"/>
  <c r="H868" i="37" s="1"/>
  <c r="D868" i="37"/>
  <c r="B869" i="37"/>
  <c r="C869" i="37"/>
  <c r="D869" i="37"/>
  <c r="B870" i="37"/>
  <c r="C870" i="37"/>
  <c r="D870" i="37"/>
  <c r="B871" i="37"/>
  <c r="C871" i="37"/>
  <c r="D871" i="37"/>
  <c r="B872" i="37"/>
  <c r="C872" i="37"/>
  <c r="H872" i="37" s="1"/>
  <c r="D872" i="37"/>
  <c r="B873" i="37"/>
  <c r="C873" i="37"/>
  <c r="D873" i="37"/>
  <c r="B874" i="37"/>
  <c r="C874" i="37"/>
  <c r="D874" i="37"/>
  <c r="H874" i="37"/>
  <c r="B875" i="37"/>
  <c r="C875" i="37"/>
  <c r="H875" i="37" s="1"/>
  <c r="D875" i="37"/>
  <c r="G875" i="37"/>
  <c r="B876" i="37"/>
  <c r="C876" i="37"/>
  <c r="D876" i="37"/>
  <c r="H876" i="37"/>
  <c r="B877" i="37"/>
  <c r="C877" i="37"/>
  <c r="H877" i="37" s="1"/>
  <c r="D877" i="37"/>
  <c r="G877" i="37"/>
  <c r="B878" i="37"/>
  <c r="C878" i="37"/>
  <c r="D878" i="37"/>
  <c r="H878" i="37"/>
  <c r="B879" i="37"/>
  <c r="C879" i="37"/>
  <c r="H879" i="37" s="1"/>
  <c r="D879" i="37"/>
  <c r="G879" i="37"/>
  <c r="B880" i="37"/>
  <c r="C880" i="37"/>
  <c r="D880" i="37"/>
  <c r="H880" i="37"/>
  <c r="B881" i="37"/>
  <c r="C881" i="37"/>
  <c r="D881" i="37"/>
  <c r="H881" i="37"/>
  <c r="B882" i="37"/>
  <c r="C882" i="37"/>
  <c r="D882" i="37"/>
  <c r="G882" i="37"/>
  <c r="B883" i="37"/>
  <c r="C883" i="37"/>
  <c r="D883" i="37"/>
  <c r="B884" i="37"/>
  <c r="C884" i="37"/>
  <c r="D884" i="37"/>
  <c r="B885" i="37"/>
  <c r="C885" i="37"/>
  <c r="H885" i="37" s="1"/>
  <c r="D885" i="37"/>
  <c r="B886" i="37"/>
  <c r="C886" i="37"/>
  <c r="D886" i="37"/>
  <c r="H886" i="37" s="1"/>
  <c r="B887" i="37"/>
  <c r="C887" i="37"/>
  <c r="H887" i="37" s="1"/>
  <c r="D887" i="37"/>
  <c r="B888" i="37"/>
  <c r="C888" i="37"/>
  <c r="D888" i="37"/>
  <c r="B889" i="37"/>
  <c r="C889" i="37"/>
  <c r="G889" i="37" s="1"/>
  <c r="D889" i="37"/>
  <c r="B890" i="37"/>
  <c r="C890" i="37"/>
  <c r="D890" i="37"/>
  <c r="H890" i="37" s="1"/>
  <c r="B891" i="37"/>
  <c r="G891" i="37" s="1"/>
  <c r="C891" i="37"/>
  <c r="D891" i="37"/>
  <c r="B892" i="37"/>
  <c r="C892" i="37"/>
  <c r="D892" i="37"/>
  <c r="H892" i="37" s="1"/>
  <c r="B893" i="37"/>
  <c r="G893" i="37" s="1"/>
  <c r="C893" i="37"/>
  <c r="D893" i="37"/>
  <c r="B894" i="37"/>
  <c r="C894" i="37"/>
  <c r="D894" i="37"/>
  <c r="H894" i="37" s="1"/>
  <c r="B895" i="37"/>
  <c r="G895" i="37" s="1"/>
  <c r="C895" i="37"/>
  <c r="D895" i="37"/>
  <c r="B896" i="37"/>
  <c r="C896" i="37"/>
  <c r="D896" i="37"/>
  <c r="H896" i="37" s="1"/>
  <c r="B897" i="37"/>
  <c r="C897" i="37"/>
  <c r="D897" i="37"/>
  <c r="H897" i="37" s="1"/>
  <c r="B898" i="37"/>
  <c r="G898" i="37" s="1"/>
  <c r="C898" i="37"/>
  <c r="D898" i="37"/>
  <c r="H898" i="37" s="1"/>
  <c r="B899" i="37"/>
  <c r="C899" i="37"/>
  <c r="D899" i="37"/>
  <c r="B900" i="37"/>
  <c r="C900" i="37"/>
  <c r="D900" i="37"/>
  <c r="B901" i="37"/>
  <c r="C901" i="37"/>
  <c r="D901" i="37"/>
  <c r="B902" i="37"/>
  <c r="C902" i="37"/>
  <c r="D902" i="37"/>
  <c r="B903" i="37"/>
  <c r="C903" i="37"/>
  <c r="D903" i="37"/>
  <c r="B904" i="37"/>
  <c r="C904" i="37"/>
  <c r="H904" i="37" s="1"/>
  <c r="D904" i="37"/>
  <c r="B905" i="37"/>
  <c r="C905" i="37"/>
  <c r="D905" i="37"/>
  <c r="B906" i="37"/>
  <c r="C906" i="37"/>
  <c r="H906" i="37" s="1"/>
  <c r="D906" i="37"/>
  <c r="B907" i="37"/>
  <c r="C907" i="37"/>
  <c r="H907" i="37" s="1"/>
  <c r="D907" i="37"/>
  <c r="B908" i="37"/>
  <c r="C908" i="37"/>
  <c r="H908" i="37" s="1"/>
  <c r="D908" i="37"/>
  <c r="B909" i="37"/>
  <c r="C909" i="37"/>
  <c r="H909" i="37" s="1"/>
  <c r="D909" i="37"/>
  <c r="B910" i="37"/>
  <c r="C910" i="37"/>
  <c r="H910" i="37" s="1"/>
  <c r="D910" i="37"/>
  <c r="B911" i="37"/>
  <c r="C911" i="37"/>
  <c r="H911" i="37" s="1"/>
  <c r="D911" i="37"/>
  <c r="B912" i="37"/>
  <c r="C912" i="37"/>
  <c r="H912" i="37" s="1"/>
  <c r="D912" i="37"/>
  <c r="B913" i="37"/>
  <c r="C913" i="37"/>
  <c r="H913" i="37" s="1"/>
  <c r="D913" i="37"/>
  <c r="B914" i="37"/>
  <c r="C914" i="37"/>
  <c r="G914" i="37" s="1"/>
  <c r="D914" i="37"/>
  <c r="B915" i="37"/>
  <c r="C915" i="37"/>
  <c r="D915" i="37"/>
  <c r="B916" i="37"/>
  <c r="C916" i="37"/>
  <c r="D916" i="37"/>
  <c r="B917" i="37"/>
  <c r="C917" i="37"/>
  <c r="H917" i="37" s="1"/>
  <c r="D917" i="37"/>
  <c r="B918" i="37"/>
  <c r="C918" i="37"/>
  <c r="D918" i="37"/>
  <c r="H918" i="37" s="1"/>
  <c r="B919" i="37"/>
  <c r="C919" i="37"/>
  <c r="H919" i="37" s="1"/>
  <c r="D919" i="37"/>
  <c r="B920" i="37"/>
  <c r="C920" i="37"/>
  <c r="D920" i="37"/>
  <c r="B921" i="37"/>
  <c r="C921" i="37"/>
  <c r="G921" i="37" s="1"/>
  <c r="D921" i="37"/>
  <c r="B922" i="37"/>
  <c r="G922" i="37" s="1"/>
  <c r="C922" i="37"/>
  <c r="H922" i="37" s="1"/>
  <c r="D922" i="37"/>
  <c r="B923" i="37"/>
  <c r="G923" i="37" s="1"/>
  <c r="C923" i="37"/>
  <c r="D923" i="37"/>
  <c r="B924" i="37"/>
  <c r="C924" i="37"/>
  <c r="H924" i="37" s="1"/>
  <c r="D924" i="37"/>
  <c r="B925" i="37"/>
  <c r="G925" i="37" s="1"/>
  <c r="C925" i="37"/>
  <c r="D925" i="37"/>
  <c r="B926" i="37"/>
  <c r="G926" i="37" s="1"/>
  <c r="C926" i="37"/>
  <c r="H926" i="37" s="1"/>
  <c r="D926" i="37"/>
  <c r="B927" i="37"/>
  <c r="G927" i="37" s="1"/>
  <c r="C927" i="37"/>
  <c r="D927" i="37"/>
  <c r="B928" i="37"/>
  <c r="G928" i="37" s="1"/>
  <c r="C928" i="37"/>
  <c r="H928" i="37" s="1"/>
  <c r="D928" i="37"/>
  <c r="B929" i="37"/>
  <c r="G929" i="37" s="1"/>
  <c r="C929" i="37"/>
  <c r="H929" i="37" s="1"/>
  <c r="D929" i="37"/>
  <c r="B930" i="37"/>
  <c r="G930" i="37" s="1"/>
  <c r="C930" i="37"/>
  <c r="D930" i="37"/>
  <c r="H930" i="37" s="1"/>
  <c r="B931" i="37"/>
  <c r="C931" i="37"/>
  <c r="D931" i="37"/>
  <c r="B932" i="37"/>
  <c r="C932" i="37"/>
  <c r="H932" i="37" s="1"/>
  <c r="D932" i="37"/>
  <c r="B933" i="37"/>
  <c r="C933" i="37"/>
  <c r="D933" i="37"/>
  <c r="B934" i="37"/>
  <c r="C934" i="37"/>
  <c r="D934" i="37"/>
  <c r="B935" i="37"/>
  <c r="C935" i="37"/>
  <c r="D935" i="37"/>
  <c r="B936" i="37"/>
  <c r="C936" i="37"/>
  <c r="H936" i="37" s="1"/>
  <c r="D936" i="37"/>
  <c r="B937" i="37"/>
  <c r="C937" i="37"/>
  <c r="D937" i="37"/>
  <c r="B938" i="37"/>
  <c r="C938" i="37"/>
  <c r="D938" i="37"/>
  <c r="H938" i="37"/>
  <c r="B939" i="37"/>
  <c r="C939" i="37"/>
  <c r="H939" i="37" s="1"/>
  <c r="D939" i="37"/>
  <c r="G939" i="37"/>
  <c r="B940" i="37"/>
  <c r="C940" i="37"/>
  <c r="D940" i="37"/>
  <c r="H940" i="37"/>
  <c r="B941" i="37"/>
  <c r="C941" i="37"/>
  <c r="H941" i="37" s="1"/>
  <c r="D941" i="37"/>
  <c r="G941" i="37"/>
  <c r="B942" i="37"/>
  <c r="C942" i="37"/>
  <c r="D942" i="37"/>
  <c r="H942" i="37"/>
  <c r="B943" i="37"/>
  <c r="C943" i="37"/>
  <c r="H943" i="37" s="1"/>
  <c r="D943" i="37"/>
  <c r="G943" i="37"/>
  <c r="B944" i="37"/>
  <c r="C944" i="37"/>
  <c r="D944" i="37"/>
  <c r="H944" i="37"/>
  <c r="B945" i="37"/>
  <c r="C945" i="37"/>
  <c r="D945" i="37"/>
  <c r="H945" i="37"/>
  <c r="B946" i="37"/>
  <c r="C946" i="37"/>
  <c r="D946" i="37"/>
  <c r="G946" i="37"/>
  <c r="B947" i="37"/>
  <c r="C947" i="37"/>
  <c r="D947" i="37"/>
  <c r="B948" i="37"/>
  <c r="C948" i="37"/>
  <c r="D948" i="37"/>
  <c r="B949" i="37"/>
  <c r="C949" i="37"/>
  <c r="H949" i="37" s="1"/>
  <c r="D949" i="37"/>
  <c r="B950" i="37"/>
  <c r="C950" i="37"/>
  <c r="D950" i="37"/>
  <c r="H950" i="37" s="1"/>
  <c r="B951" i="37"/>
  <c r="C951" i="37"/>
  <c r="H951" i="37" s="1"/>
  <c r="D951" i="37"/>
  <c r="B952" i="37"/>
  <c r="C952" i="37"/>
  <c r="D952" i="37"/>
  <c r="B953" i="37"/>
  <c r="C953" i="37"/>
  <c r="G953" i="37" s="1"/>
  <c r="D953" i="37"/>
  <c r="B954" i="37"/>
  <c r="C954" i="37"/>
  <c r="D954" i="37"/>
  <c r="H954" i="37" s="1"/>
  <c r="B955" i="37"/>
  <c r="C955" i="37"/>
  <c r="D955" i="37"/>
  <c r="B956" i="37"/>
  <c r="C956" i="37"/>
  <c r="D956" i="37"/>
  <c r="H956" i="37" s="1"/>
  <c r="B957" i="37"/>
  <c r="G957" i="37" s="1"/>
  <c r="C957" i="37"/>
  <c r="D957" i="37"/>
  <c r="B958" i="37"/>
  <c r="C958" i="37"/>
  <c r="D958" i="37"/>
  <c r="H958" i="37" s="1"/>
  <c r="B959" i="37"/>
  <c r="C959" i="37"/>
  <c r="D959" i="37"/>
  <c r="B960" i="37"/>
  <c r="C960" i="37"/>
  <c r="D960" i="37"/>
  <c r="H960" i="37" s="1"/>
  <c r="B961" i="37"/>
  <c r="C961" i="37"/>
  <c r="D961" i="37"/>
  <c r="H961" i="37" s="1"/>
  <c r="B962" i="37"/>
  <c r="C962" i="37"/>
  <c r="D962" i="37"/>
  <c r="H962" i="37" s="1"/>
  <c r="B963" i="37"/>
  <c r="C963" i="37"/>
  <c r="D963" i="37"/>
  <c r="B964" i="37"/>
  <c r="C964" i="37"/>
  <c r="D964" i="37"/>
  <c r="B965" i="37"/>
  <c r="C965" i="37"/>
  <c r="D965" i="37"/>
  <c r="B966" i="37"/>
  <c r="C966" i="37"/>
  <c r="D966" i="37"/>
  <c r="B967" i="37"/>
  <c r="C967" i="37"/>
  <c r="D967" i="37"/>
  <c r="B968" i="37"/>
  <c r="C968" i="37"/>
  <c r="H968" i="37" s="1"/>
  <c r="D968" i="37"/>
  <c r="B969" i="37"/>
  <c r="C969" i="37"/>
  <c r="D969" i="37"/>
  <c r="B970" i="37"/>
  <c r="C970" i="37"/>
  <c r="H970" i="37" s="1"/>
  <c r="D970" i="37"/>
  <c r="B971" i="37"/>
  <c r="C971" i="37"/>
  <c r="D971" i="37"/>
  <c r="B972" i="37"/>
  <c r="C972" i="37"/>
  <c r="H972" i="37" s="1"/>
  <c r="D972" i="37"/>
  <c r="B973" i="37"/>
  <c r="C973" i="37"/>
  <c r="D973" i="37"/>
  <c r="B974" i="37"/>
  <c r="C974" i="37"/>
  <c r="H974" i="37" s="1"/>
  <c r="D974" i="37"/>
  <c r="B975" i="37"/>
  <c r="C975" i="37"/>
  <c r="D975" i="37"/>
  <c r="B976" i="37"/>
  <c r="C976" i="37"/>
  <c r="H976" i="37" s="1"/>
  <c r="D976" i="37"/>
  <c r="B977" i="37"/>
  <c r="B978" i="37"/>
  <c r="B979" i="37"/>
  <c r="B980" i="37"/>
  <c r="C980" i="37"/>
  <c r="D980" i="37"/>
  <c r="H980" i="37" s="1"/>
  <c r="B981" i="37"/>
  <c r="C981" i="37"/>
  <c r="D981" i="37"/>
  <c r="H981" i="37" s="1"/>
  <c r="B982" i="37"/>
  <c r="C982" i="37"/>
  <c r="D982" i="37"/>
  <c r="B983" i="37"/>
  <c r="B984" i="37"/>
  <c r="B985" i="37"/>
  <c r="C985" i="37"/>
  <c r="D985" i="37"/>
  <c r="B986" i="37"/>
  <c r="C986" i="37"/>
  <c r="H986" i="37" s="1"/>
  <c r="D986" i="37"/>
  <c r="B987" i="37"/>
  <c r="C987" i="37"/>
  <c r="D987" i="37"/>
  <c r="H987" i="37" s="1"/>
  <c r="B988" i="37"/>
  <c r="C988" i="37"/>
  <c r="D988" i="37"/>
  <c r="B989" i="37"/>
  <c r="C989" i="37"/>
  <c r="D989" i="37"/>
  <c r="H989" i="37" s="1"/>
  <c r="B990" i="37"/>
  <c r="B991" i="37"/>
  <c r="C991" i="37"/>
  <c r="G991" i="37" s="1"/>
  <c r="D991" i="37"/>
  <c r="B992" i="37"/>
  <c r="C992" i="37"/>
  <c r="D992" i="37"/>
  <c r="B993" i="37"/>
  <c r="C993" i="37"/>
  <c r="D993" i="37"/>
  <c r="B994" i="37"/>
  <c r="C994" i="37"/>
  <c r="G994" i="37" s="1"/>
  <c r="D994" i="37"/>
  <c r="B995" i="37"/>
  <c r="C995" i="37"/>
  <c r="D995" i="37"/>
  <c r="B996" i="37"/>
  <c r="C996" i="37"/>
  <c r="H996" i="37" s="1"/>
  <c r="D996" i="37"/>
  <c r="B997" i="37"/>
  <c r="C997" i="37"/>
  <c r="G997" i="37" s="1"/>
  <c r="D997" i="37"/>
  <c r="B998" i="37"/>
  <c r="C998" i="37"/>
  <c r="D998" i="37"/>
  <c r="B999" i="37"/>
  <c r="C999" i="37"/>
  <c r="D999" i="37"/>
  <c r="B1000" i="37"/>
  <c r="B1001" i="37"/>
  <c r="C1001" i="37"/>
  <c r="D1001" i="37"/>
  <c r="H1001" i="37" s="1"/>
  <c r="B1002" i="37"/>
  <c r="C1002" i="37"/>
  <c r="D1002" i="37"/>
  <c r="B1003" i="37"/>
  <c r="C1003" i="37"/>
  <c r="H1003" i="37" s="1"/>
  <c r="D1003" i="37"/>
  <c r="B1004" i="37"/>
  <c r="G1004" i="37" s="1"/>
  <c r="C1004" i="37"/>
  <c r="H1004" i="37" s="1"/>
  <c r="D1004" i="37"/>
  <c r="B1005" i="37"/>
  <c r="G1005" i="37" s="1"/>
  <c r="C1005" i="37"/>
  <c r="D1005" i="37"/>
  <c r="H1005" i="37" s="1"/>
  <c r="B1006" i="37"/>
  <c r="B1007" i="37"/>
  <c r="C1007" i="37"/>
  <c r="H1007" i="37" s="1"/>
  <c r="D1007" i="37"/>
  <c r="B1008" i="37"/>
  <c r="G1008" i="37" s="1"/>
  <c r="C1008" i="37"/>
  <c r="H1008" i="37" s="1"/>
  <c r="D1008" i="37"/>
  <c r="B1009" i="37"/>
  <c r="G1009" i="37" s="1"/>
  <c r="C1009" i="37"/>
  <c r="D1009" i="37"/>
  <c r="H1009" i="37" s="1"/>
  <c r="B1010" i="37"/>
  <c r="C1010" i="37"/>
  <c r="D1010" i="37"/>
  <c r="B1011" i="37"/>
  <c r="C1011" i="37"/>
  <c r="H1011" i="37" s="1"/>
  <c r="D1011" i="37"/>
  <c r="B1012" i="37"/>
  <c r="B1013" i="37"/>
  <c r="C1013" i="37"/>
  <c r="D1013" i="37"/>
  <c r="G1013" i="37"/>
  <c r="B1014" i="37"/>
  <c r="C1014" i="37"/>
  <c r="G1014" i="37" s="1"/>
  <c r="D1014" i="37"/>
  <c r="B1015" i="37"/>
  <c r="C1015" i="37"/>
  <c r="D1015" i="37"/>
  <c r="B1016" i="37"/>
  <c r="B1017" i="37"/>
  <c r="G1017" i="37" s="1"/>
  <c r="C1017" i="37"/>
  <c r="D1017" i="37"/>
  <c r="H1017" i="37" s="1"/>
  <c r="B1018" i="37"/>
  <c r="C1018" i="37"/>
  <c r="D1018" i="37"/>
  <c r="B1019" i="37"/>
  <c r="C1019" i="37"/>
  <c r="H1019" i="37" s="1"/>
  <c r="D1019" i="37"/>
  <c r="B1020" i="37"/>
  <c r="C1020" i="37"/>
  <c r="D1020" i="37"/>
  <c r="B1021" i="37"/>
  <c r="G1021" i="37" s="1"/>
  <c r="C1021" i="37"/>
  <c r="D1021" i="37"/>
  <c r="H1021" i="37" s="1"/>
  <c r="B1022" i="37"/>
  <c r="C1022" i="37"/>
  <c r="D1022" i="37"/>
  <c r="B1023" i="37"/>
  <c r="B1024" i="37"/>
  <c r="G1024" i="37" s="1"/>
  <c r="C1024" i="37"/>
  <c r="H1024" i="37" s="1"/>
  <c r="D1024" i="37"/>
  <c r="B1025" i="37"/>
  <c r="C1025" i="37"/>
  <c r="D1025" i="37"/>
  <c r="H1025" i="37" s="1"/>
  <c r="B1026" i="37"/>
  <c r="C1026" i="37"/>
  <c r="D1026" i="37"/>
  <c r="B1027" i="37"/>
  <c r="B1028" i="37"/>
  <c r="C1028" i="37"/>
  <c r="D1028" i="37"/>
  <c r="B1029" i="37"/>
  <c r="G1029" i="37" s="1"/>
  <c r="C1029" i="37"/>
  <c r="D1029" i="37"/>
  <c r="H1029" i="37" s="1"/>
  <c r="B1030" i="37"/>
  <c r="C1030" i="37"/>
  <c r="D1030" i="37"/>
  <c r="B1031" i="37"/>
  <c r="C1031" i="37"/>
  <c r="H1031" i="37" s="1"/>
  <c r="D1031" i="37"/>
  <c r="B1032" i="37"/>
  <c r="C1032" i="37"/>
  <c r="D1032" i="37"/>
  <c r="H1032" i="37" s="1"/>
  <c r="B1033" i="37"/>
  <c r="G1033" i="37" s="1"/>
  <c r="C1033" i="37"/>
  <c r="D1033" i="37"/>
  <c r="H1033" i="37" s="1"/>
  <c r="B1034" i="37"/>
  <c r="B1035" i="37"/>
  <c r="C1035" i="37"/>
  <c r="H1035" i="37" s="1"/>
  <c r="D1035" i="37"/>
  <c r="B1036" i="37"/>
  <c r="G1036" i="37" s="1"/>
  <c r="C1036" i="37"/>
  <c r="D1036" i="37"/>
  <c r="H1036" i="37" s="1"/>
  <c r="B1037" i="37"/>
  <c r="C1037" i="37"/>
  <c r="D1037" i="37"/>
  <c r="H1037" i="37" s="1"/>
  <c r="B1038" i="37"/>
  <c r="C1038" i="37"/>
  <c r="D1038" i="37"/>
  <c r="B1039" i="37"/>
  <c r="B1040" i="37"/>
  <c r="B1041" i="37"/>
  <c r="B1042" i="37"/>
  <c r="C1042" i="37"/>
  <c r="D1042" i="37"/>
  <c r="B1043" i="37"/>
  <c r="C1043" i="37"/>
  <c r="H1043" i="37" s="1"/>
  <c r="D1043" i="37"/>
  <c r="B1044" i="37"/>
  <c r="C1044" i="37"/>
  <c r="D1044" i="37"/>
  <c r="H1044" i="37" s="1"/>
  <c r="B1045" i="37"/>
  <c r="G1045" i="37" s="1"/>
  <c r="C1045" i="37"/>
  <c r="D1045" i="37"/>
  <c r="H1045" i="37" s="1"/>
  <c r="B1046" i="37"/>
  <c r="C1046" i="37"/>
  <c r="D1046" i="37"/>
  <c r="B1047" i="37"/>
  <c r="C1047" i="37"/>
  <c r="H1047" i="37" s="1"/>
  <c r="D1047" i="37"/>
  <c r="B1048" i="37"/>
  <c r="C1048" i="37"/>
  <c r="D1048" i="37"/>
  <c r="B1049" i="37"/>
  <c r="B1050" i="37"/>
  <c r="B1051" i="37"/>
  <c r="C1051" i="37"/>
  <c r="D1051" i="37"/>
  <c r="B1052" i="37"/>
  <c r="C1052" i="37"/>
  <c r="D1052" i="37"/>
  <c r="H1052" i="37"/>
  <c r="B1053" i="37"/>
  <c r="C1053" i="37"/>
  <c r="D1053" i="37"/>
  <c r="G1053" i="37"/>
  <c r="B1054" i="37"/>
  <c r="C1054" i="37"/>
  <c r="D1054" i="37"/>
  <c r="B1055" i="37"/>
  <c r="C1055" i="37"/>
  <c r="D1055" i="37"/>
  <c r="B1056" i="37"/>
  <c r="C1056" i="37"/>
  <c r="H1056" i="37" s="1"/>
  <c r="D1056" i="37"/>
  <c r="B1057" i="37"/>
  <c r="B1058" i="37"/>
  <c r="B1059" i="37"/>
  <c r="C1059" i="37"/>
  <c r="H1059" i="37" s="1"/>
  <c r="D1059" i="37"/>
  <c r="B1060" i="37"/>
  <c r="G1060" i="37" s="1"/>
  <c r="C1060" i="37"/>
  <c r="D1060" i="37"/>
  <c r="B1061" i="37"/>
  <c r="G1061" i="37" s="1"/>
  <c r="C1061" i="37"/>
  <c r="D1061" i="37"/>
  <c r="H1061" i="37" s="1"/>
  <c r="B1062" i="37"/>
  <c r="C1062" i="37"/>
  <c r="D1062" i="37"/>
  <c r="B1063" i="37"/>
  <c r="C1063" i="37"/>
  <c r="H1063" i="37" s="1"/>
  <c r="D1063" i="37"/>
  <c r="B1064" i="37"/>
  <c r="G1064" i="37" s="1"/>
  <c r="C1064" i="37"/>
  <c r="D1064" i="37"/>
  <c r="H1064" i="37" s="1"/>
  <c r="B1065" i="37"/>
  <c r="G1065" i="37" s="1"/>
  <c r="C1065" i="37"/>
  <c r="D1065" i="37"/>
  <c r="H1065" i="37" s="1"/>
  <c r="B1066" i="37"/>
  <c r="C1066" i="37"/>
  <c r="D1066" i="37"/>
  <c r="B1067" i="37"/>
  <c r="C1067" i="37"/>
  <c r="H1067" i="37" s="1"/>
  <c r="D1067" i="37"/>
  <c r="B1068" i="37"/>
  <c r="G1068" i="37" s="1"/>
  <c r="C1068" i="37"/>
  <c r="D1068" i="37"/>
  <c r="B1069" i="37"/>
  <c r="G1069" i="37" s="1"/>
  <c r="C1069" i="37"/>
  <c r="D1069" i="37"/>
  <c r="H1069" i="37" s="1"/>
  <c r="B1070" i="37"/>
  <c r="C1070" i="37"/>
  <c r="D1070" i="37"/>
  <c r="B1071" i="37"/>
  <c r="C1071" i="37"/>
  <c r="H1071" i="37" s="1"/>
  <c r="D1071" i="37"/>
  <c r="B1072" i="37"/>
  <c r="G1072" i="37" s="1"/>
  <c r="C1072" i="37"/>
  <c r="D1072" i="37"/>
  <c r="H1072" i="37" s="1"/>
  <c r="B1073" i="37"/>
  <c r="G1073" i="37" s="1"/>
  <c r="C1073" i="37"/>
  <c r="D1073" i="37"/>
  <c r="H1073" i="37" s="1"/>
  <c r="B1074" i="37"/>
  <c r="C1074" i="37"/>
  <c r="D1074" i="37"/>
  <c r="B1075" i="37"/>
  <c r="C1075" i="37"/>
  <c r="H1075" i="37" s="1"/>
  <c r="D1075" i="37"/>
  <c r="B1076" i="37"/>
  <c r="B1077" i="37"/>
  <c r="C1077" i="37"/>
  <c r="D1077" i="37"/>
  <c r="G1077" i="37"/>
  <c r="B1078" i="37"/>
  <c r="C1078" i="37"/>
  <c r="D1078" i="37"/>
  <c r="B1079" i="37"/>
  <c r="G1079" i="37" s="1"/>
  <c r="C1079" i="37"/>
  <c r="D1079" i="37"/>
  <c r="B1080" i="37"/>
  <c r="C1080" i="37"/>
  <c r="H1080" i="37" s="1"/>
  <c r="D1080" i="37"/>
  <c r="B1081" i="37"/>
  <c r="C1081" i="37"/>
  <c r="G1081" i="37" s="1"/>
  <c r="D1081" i="37"/>
  <c r="B1082" i="37"/>
  <c r="C1082" i="37"/>
  <c r="G1082" i="37" s="1"/>
  <c r="D1082" i="37"/>
  <c r="B1083" i="37"/>
  <c r="C1083" i="37"/>
  <c r="D1083" i="37"/>
  <c r="B1084" i="37"/>
  <c r="C1084" i="37"/>
  <c r="D1084" i="37"/>
  <c r="H1084" i="37"/>
  <c r="B1085" i="37"/>
  <c r="C1085" i="37"/>
  <c r="D1085" i="37"/>
  <c r="G1085" i="37"/>
  <c r="B1086" i="37"/>
  <c r="C1086" i="37"/>
  <c r="D1086" i="37"/>
  <c r="B1087" i="37"/>
  <c r="G1087" i="37" s="1"/>
  <c r="C1087" i="37"/>
  <c r="D1087" i="37"/>
  <c r="B1088" i="37"/>
  <c r="B1089" i="37"/>
  <c r="B1090" i="37"/>
  <c r="C1090" i="37"/>
  <c r="G1090" i="37" s="1"/>
  <c r="D1090" i="37"/>
  <c r="B1091" i="37"/>
  <c r="C1091" i="37"/>
  <c r="D1091" i="37"/>
  <c r="B1092" i="37"/>
  <c r="C1092" i="37"/>
  <c r="H1092" i="37" s="1"/>
  <c r="D1092" i="37"/>
  <c r="B1093" i="37"/>
  <c r="C1093" i="37"/>
  <c r="G1093" i="37" s="1"/>
  <c r="D1093" i="37"/>
  <c r="B1094" i="37"/>
  <c r="C1094" i="37"/>
  <c r="D1094" i="37"/>
  <c r="B1095" i="37"/>
  <c r="C1095" i="37"/>
  <c r="D1095" i="37"/>
  <c r="B1096" i="37"/>
  <c r="B1097" i="37"/>
  <c r="C1097" i="37"/>
  <c r="D1097" i="37"/>
  <c r="H1097" i="37" s="1"/>
  <c r="B1098" i="37"/>
  <c r="C1098" i="37"/>
  <c r="D1098" i="37"/>
  <c r="B1099" i="37"/>
  <c r="C1099" i="37"/>
  <c r="H1099" i="37" s="1"/>
  <c r="D1099" i="37"/>
  <c r="B1100" i="37"/>
  <c r="G1100" i="37" s="1"/>
  <c r="C1100" i="37"/>
  <c r="H1100" i="37" s="1"/>
  <c r="D1100" i="37"/>
  <c r="B1101" i="37"/>
  <c r="C1101" i="37"/>
  <c r="D1101" i="37"/>
  <c r="H1101" i="37" s="1"/>
  <c r="B1102" i="37"/>
  <c r="C1102" i="37"/>
  <c r="D1102" i="37"/>
  <c r="B1103" i="37"/>
  <c r="C1103" i="37"/>
  <c r="H1103" i="37" s="1"/>
  <c r="D1103" i="37"/>
  <c r="B1104" i="37"/>
  <c r="B1105" i="37"/>
  <c r="B1106" i="37"/>
  <c r="C1106" i="37"/>
  <c r="D1106" i="37"/>
  <c r="B1107" i="37"/>
  <c r="C1107" i="37"/>
  <c r="H1107" i="37" s="1"/>
  <c r="D1107" i="37"/>
  <c r="B1108" i="37"/>
  <c r="G1108" i="37" s="1"/>
  <c r="C1108" i="37"/>
  <c r="D1108" i="37"/>
  <c r="H1108" i="37" s="1"/>
  <c r="B1109" i="37"/>
  <c r="C1109" i="37"/>
  <c r="D1109" i="37"/>
  <c r="H1109" i="37" s="1"/>
  <c r="B1110" i="37"/>
  <c r="C1110" i="37"/>
  <c r="D1110" i="37"/>
  <c r="B1111" i="37"/>
  <c r="C1111" i="37"/>
  <c r="H1111" i="37" s="1"/>
  <c r="D1111" i="37"/>
  <c r="B1112" i="37"/>
  <c r="B1113" i="37"/>
  <c r="C1113" i="37"/>
  <c r="D1113" i="37"/>
  <c r="G1113" i="37"/>
  <c r="B1114" i="37"/>
  <c r="C1114" i="37"/>
  <c r="G1114" i="37" s="1"/>
  <c r="D1114" i="37"/>
  <c r="B1115" i="37"/>
  <c r="C1115" i="37"/>
  <c r="D1115" i="37"/>
  <c r="B1116" i="37"/>
  <c r="B1117" i="37"/>
  <c r="G1117" i="37" s="1"/>
  <c r="C1117" i="37"/>
  <c r="D1117" i="37"/>
  <c r="H1117" i="37" s="1"/>
  <c r="B1118" i="37"/>
  <c r="C1118" i="37"/>
  <c r="D1118" i="37"/>
  <c r="B1119" i="37"/>
  <c r="B1120" i="37"/>
  <c r="C1120" i="37"/>
  <c r="D1120" i="37"/>
  <c r="B1121" i="37"/>
  <c r="C1121" i="37"/>
  <c r="D1121" i="37"/>
  <c r="H1121" i="37" s="1"/>
  <c r="B1122" i="37"/>
  <c r="C1122" i="37"/>
  <c r="D1122" i="37"/>
  <c r="B1123" i="37"/>
  <c r="C1123" i="37"/>
  <c r="H1123" i="37" s="1"/>
  <c r="D1123" i="37"/>
  <c r="B1124" i="37"/>
  <c r="C1124" i="37"/>
  <c r="H1124" i="37" s="1"/>
  <c r="D1124" i="37"/>
  <c r="B1125" i="37"/>
  <c r="C1125" i="37"/>
  <c r="G1125" i="37" s="1"/>
  <c r="D1125" i="37"/>
  <c r="B1126" i="37"/>
  <c r="C1126" i="37"/>
  <c r="D1126" i="37"/>
  <c r="B1127" i="37"/>
  <c r="C1127" i="37"/>
  <c r="D1127" i="37"/>
  <c r="H1127" i="37" s="1"/>
  <c r="B1128" i="37"/>
  <c r="C1128" i="37"/>
  <c r="D1128" i="37"/>
  <c r="H1128" i="37" s="1"/>
  <c r="B1129" i="37"/>
  <c r="G1129" i="37" s="1"/>
  <c r="C1129" i="37"/>
  <c r="D1129" i="37"/>
  <c r="H1129" i="37" s="1"/>
  <c r="B1130" i="37"/>
  <c r="C1130" i="37"/>
  <c r="D1130" i="37"/>
  <c r="B1131" i="37"/>
  <c r="C1131" i="37"/>
  <c r="H1131" i="37" s="1"/>
  <c r="D1131" i="37"/>
  <c r="B1132" i="37"/>
  <c r="C1132" i="37"/>
  <c r="H1132" i="37" s="1"/>
  <c r="D1132" i="37"/>
  <c r="B1133" i="37"/>
  <c r="C1133" i="37"/>
  <c r="G1133" i="37" s="1"/>
  <c r="D1133" i="37"/>
  <c r="B1134" i="37"/>
  <c r="B1135" i="37"/>
  <c r="G1135" i="37" s="1"/>
  <c r="C1135" i="37"/>
  <c r="D1135" i="37"/>
  <c r="H1135" i="37" s="1"/>
  <c r="B1136" i="37"/>
  <c r="C1136" i="37"/>
  <c r="D1136" i="37"/>
  <c r="H1136" i="37" s="1"/>
  <c r="B1137" i="37"/>
  <c r="C1137" i="37"/>
  <c r="D1137" i="37"/>
  <c r="H1137" i="37" s="1"/>
  <c r="B1138" i="37"/>
  <c r="B1139" i="37"/>
  <c r="B1140" i="37"/>
  <c r="B1141" i="37"/>
  <c r="C1141" i="37"/>
  <c r="D1141" i="37"/>
  <c r="B1142" i="37"/>
  <c r="C1142" i="37"/>
  <c r="D1142" i="37"/>
  <c r="B1143" i="37"/>
  <c r="B1144" i="37"/>
  <c r="C1144" i="37"/>
  <c r="D1144" i="37"/>
  <c r="H1144" i="37" s="1"/>
  <c r="B1145" i="37"/>
  <c r="C1145" i="37"/>
  <c r="D1145" i="37"/>
  <c r="H1145" i="37" s="1"/>
  <c r="B1146" i="37"/>
  <c r="C1146" i="37"/>
  <c r="D1146" i="37"/>
  <c r="B1147" i="37"/>
  <c r="C1147" i="37"/>
  <c r="H1147" i="37" s="1"/>
  <c r="D1147" i="37"/>
  <c r="B1148" i="37"/>
  <c r="C1148" i="37"/>
  <c r="H1148" i="37" s="1"/>
  <c r="D1148" i="37"/>
  <c r="B1149" i="37"/>
  <c r="C1149" i="37"/>
  <c r="G1149" i="37" s="1"/>
  <c r="D1149" i="37"/>
  <c r="B1150" i="37"/>
  <c r="C1150" i="37"/>
  <c r="D1150" i="37"/>
  <c r="B1151" i="37"/>
  <c r="C1151" i="37"/>
  <c r="D1151" i="37"/>
  <c r="B1152" i="37"/>
  <c r="B1153" i="37"/>
  <c r="B1154" i="37"/>
  <c r="C1154" i="37"/>
  <c r="D1154" i="37"/>
  <c r="B1155" i="37"/>
  <c r="C1155" i="37"/>
  <c r="H1155" i="37" s="1"/>
  <c r="D1155" i="37"/>
  <c r="B1156" i="37"/>
  <c r="C1156" i="37"/>
  <c r="H1156" i="37" s="1"/>
  <c r="D1156" i="37"/>
  <c r="B1157" i="37"/>
  <c r="C1157" i="37"/>
  <c r="D1157" i="37"/>
  <c r="H1157" i="37" s="1"/>
  <c r="B1158" i="37"/>
  <c r="C1158" i="37"/>
  <c r="D1158" i="37"/>
  <c r="B1159" i="37"/>
  <c r="G1159" i="37" s="1"/>
  <c r="C1159" i="37"/>
  <c r="D1159" i="37"/>
  <c r="B1160" i="37"/>
  <c r="B1161" i="37"/>
  <c r="G1161" i="37" s="1"/>
  <c r="C1161" i="37"/>
  <c r="D1161" i="37"/>
  <c r="H1161" i="37" s="1"/>
  <c r="B1162" i="37"/>
  <c r="C1162" i="37"/>
  <c r="D1162" i="37"/>
  <c r="B1163" i="37"/>
  <c r="C1163" i="37"/>
  <c r="H1163" i="37" s="1"/>
  <c r="D1163" i="37"/>
  <c r="B1164" i="37"/>
  <c r="C1164" i="37"/>
  <c r="H1164" i="37" s="1"/>
  <c r="D1164" i="37"/>
  <c r="B1165" i="37"/>
  <c r="G1165" i="37" s="1"/>
  <c r="C1165" i="37"/>
  <c r="D1165" i="37"/>
  <c r="H1165" i="37" s="1"/>
  <c r="B1166" i="37"/>
  <c r="C1166" i="37"/>
  <c r="D1166" i="37"/>
  <c r="B1167" i="37"/>
  <c r="C1167" i="37"/>
  <c r="H1167" i="37" s="1"/>
  <c r="D1167" i="37"/>
  <c r="B1168" i="37"/>
  <c r="B1169" i="37"/>
  <c r="B1170" i="37"/>
  <c r="C1170" i="37"/>
  <c r="D1170" i="37"/>
  <c r="B1171" i="37"/>
  <c r="C1171" i="37"/>
  <c r="D1171" i="37"/>
  <c r="H1171" i="37"/>
  <c r="B1172" i="37"/>
  <c r="C1172" i="37"/>
  <c r="D1172" i="37"/>
  <c r="H1172" i="37"/>
  <c r="B1173" i="37"/>
  <c r="C1173" i="37"/>
  <c r="D1173" i="37"/>
  <c r="G1173" i="37"/>
  <c r="B1174" i="37"/>
  <c r="C1174" i="37"/>
  <c r="D1174" i="37"/>
  <c r="B1175" i="37"/>
  <c r="G1175" i="37" s="1"/>
  <c r="C1175" i="37"/>
  <c r="D1175" i="37"/>
  <c r="H1175" i="37" s="1"/>
  <c r="B1176" i="37"/>
  <c r="G1176" i="37" s="1"/>
  <c r="C1176" i="37"/>
  <c r="D1176" i="37"/>
  <c r="H1176" i="37" s="1"/>
  <c r="B1177" i="37"/>
  <c r="G1177" i="37" s="1"/>
  <c r="C1177" i="37"/>
  <c r="D1177" i="37"/>
  <c r="H1177" i="37" s="1"/>
  <c r="B1178" i="37"/>
  <c r="C1178" i="37"/>
  <c r="D1178" i="37"/>
  <c r="B1179" i="37"/>
  <c r="C1179" i="37"/>
  <c r="H1179" i="37" s="1"/>
  <c r="D1179" i="37"/>
  <c r="B1180" i="37"/>
  <c r="C1180" i="37"/>
  <c r="H1180" i="37" s="1"/>
  <c r="D1180" i="37"/>
  <c r="B1181" i="37"/>
  <c r="C1181" i="37"/>
  <c r="G1181" i="37" s="1"/>
  <c r="D1181" i="37"/>
  <c r="B1182" i="37"/>
  <c r="C1182" i="37"/>
  <c r="D1182" i="37"/>
  <c r="B1183" i="37"/>
  <c r="C1183" i="37"/>
  <c r="H1183" i="37" s="1"/>
  <c r="D1183" i="37"/>
  <c r="B1184" i="37"/>
  <c r="C1184" i="37"/>
  <c r="H1184" i="37" s="1"/>
  <c r="D1184" i="37"/>
  <c r="B1185" i="37"/>
  <c r="G1185" i="37" s="1"/>
  <c r="C1185" i="37"/>
  <c r="D1185" i="37"/>
  <c r="H1185" i="37" s="1"/>
  <c r="B1186" i="37"/>
  <c r="B1187" i="37"/>
  <c r="C1187" i="37"/>
  <c r="H1187" i="37" s="1"/>
  <c r="D1187" i="37"/>
  <c r="B1188" i="37"/>
  <c r="C1188" i="37"/>
  <c r="H1188" i="37" s="1"/>
  <c r="D1188" i="37"/>
  <c r="B1189" i="37"/>
  <c r="C1189" i="37"/>
  <c r="G1189" i="37" s="1"/>
  <c r="D1189" i="37"/>
  <c r="B1190" i="37"/>
  <c r="C1190" i="37"/>
  <c r="D1190" i="37"/>
  <c r="B1191" i="37"/>
  <c r="C1191" i="37"/>
  <c r="H1191" i="37" s="1"/>
  <c r="D1191" i="37"/>
  <c r="B1192" i="37"/>
  <c r="C1192" i="37"/>
  <c r="H1192" i="37" s="1"/>
  <c r="D1192" i="37"/>
  <c r="B1193" i="37"/>
  <c r="G1193" i="37" s="1"/>
  <c r="C1193" i="37"/>
  <c r="D1193" i="37"/>
  <c r="H1193" i="37" s="1"/>
  <c r="B1194" i="37"/>
  <c r="C1194" i="37"/>
  <c r="D1194" i="37"/>
  <c r="B1195" i="37"/>
  <c r="C1195" i="37"/>
  <c r="D1195" i="37"/>
  <c r="H1195" i="37"/>
  <c r="B1196" i="37"/>
  <c r="B1197" i="37"/>
  <c r="C1197" i="37"/>
  <c r="D1197" i="37"/>
  <c r="H1197" i="37" s="1"/>
  <c r="B1198" i="37"/>
  <c r="C1198" i="37"/>
  <c r="D1198" i="37"/>
  <c r="B1199" i="37"/>
  <c r="B1200" i="37"/>
  <c r="B1201" i="37"/>
  <c r="B1202" i="37"/>
  <c r="C1202" i="37"/>
  <c r="D1202" i="37"/>
  <c r="B1203" i="37"/>
  <c r="C1203" i="37"/>
  <c r="D1203" i="37"/>
  <c r="B1204" i="37"/>
  <c r="B1205" i="37"/>
  <c r="G1205" i="37" s="1"/>
  <c r="C1205" i="37"/>
  <c r="D1205" i="37"/>
  <c r="H1205" i="37" s="1"/>
  <c r="B1206" i="37"/>
  <c r="C1206" i="37"/>
  <c r="D1206" i="37"/>
  <c r="B1207" i="37"/>
  <c r="C1207" i="37"/>
  <c r="D1207" i="37"/>
  <c r="H1207" i="37"/>
  <c r="B1208" i="37"/>
  <c r="B1209" i="37"/>
  <c r="C1209" i="37"/>
  <c r="D1209" i="37"/>
  <c r="H1209" i="37" s="1"/>
  <c r="B1210" i="37"/>
  <c r="C1210" i="37"/>
  <c r="D1210" i="37"/>
  <c r="B1211" i="37"/>
  <c r="C1211" i="37"/>
  <c r="D1211" i="37"/>
  <c r="B1212" i="37"/>
  <c r="B1213" i="37"/>
  <c r="G1213" i="37" s="1"/>
  <c r="C1213" i="37"/>
  <c r="D1213" i="37"/>
  <c r="H1213" i="37" s="1"/>
  <c r="B1214" i="37"/>
  <c r="C1214" i="37"/>
  <c r="D1214" i="37"/>
  <c r="B1215" i="37"/>
  <c r="C1215" i="37"/>
  <c r="H1215" i="37" s="1"/>
  <c r="D1215" i="37"/>
  <c r="B1216" i="37"/>
  <c r="C1216" i="37"/>
  <c r="H1216" i="37" s="1"/>
  <c r="D1216" i="37"/>
  <c r="B1217" i="37"/>
  <c r="C1217" i="37"/>
  <c r="G1217" i="37" s="1"/>
  <c r="D1217" i="37"/>
  <c r="B1218" i="37"/>
  <c r="C1218" i="37"/>
  <c r="D1218" i="37"/>
  <c r="B1219" i="37"/>
  <c r="B1220" i="37"/>
  <c r="B1221" i="37"/>
  <c r="C1221" i="37"/>
  <c r="D1221" i="37"/>
  <c r="H1221" i="37" s="1"/>
  <c r="B1222" i="37"/>
  <c r="C1222" i="37"/>
  <c r="D1222" i="37"/>
  <c r="B1223" i="37"/>
  <c r="C1223" i="37"/>
  <c r="H1223" i="37" s="1"/>
  <c r="D1223" i="37"/>
  <c r="B1224" i="37"/>
  <c r="G1224" i="37" s="1"/>
  <c r="C1224" i="37"/>
  <c r="D1224" i="37"/>
  <c r="H1224" i="37" s="1"/>
  <c r="B1225" i="37"/>
  <c r="C1225" i="37"/>
  <c r="D1225" i="37"/>
  <c r="B1226" i="37"/>
  <c r="C1226" i="37"/>
  <c r="D1226" i="37"/>
  <c r="B1227" i="37"/>
  <c r="C1227" i="37"/>
  <c r="D1227" i="37"/>
  <c r="H1227" i="37"/>
  <c r="B1228" i="37"/>
  <c r="C1228" i="37"/>
  <c r="H1228" i="37" s="1"/>
  <c r="D1228" i="37"/>
  <c r="G1228" i="37"/>
  <c r="B1229" i="37"/>
  <c r="C1229" i="37"/>
  <c r="D1229" i="37"/>
  <c r="H1229" i="37" s="1"/>
  <c r="B1230" i="37"/>
  <c r="C1230" i="37"/>
  <c r="D1230" i="37"/>
  <c r="B1231" i="37"/>
  <c r="G1231" i="37" s="1"/>
  <c r="C1231" i="37"/>
  <c r="D1231" i="37"/>
  <c r="H1231" i="37" s="1"/>
  <c r="B1232" i="37"/>
  <c r="G1232" i="37" s="1"/>
  <c r="C1232" i="37"/>
  <c r="D1232" i="37"/>
  <c r="H1232" i="37"/>
  <c r="B1233" i="37"/>
  <c r="C1233" i="37"/>
  <c r="D1233" i="37"/>
  <c r="B1234" i="37"/>
  <c r="C1234" i="37"/>
  <c r="D1234" i="37"/>
  <c r="B1235" i="37"/>
  <c r="C1235" i="37"/>
  <c r="H1235" i="37" s="1"/>
  <c r="D1235" i="37"/>
  <c r="B1236" i="37"/>
  <c r="C1236" i="37"/>
  <c r="G1236" i="37" s="1"/>
  <c r="D1236" i="37"/>
  <c r="B1237" i="37"/>
  <c r="C1237" i="37"/>
  <c r="D1237" i="37"/>
  <c r="H1237" i="37" s="1"/>
  <c r="B1238" i="37"/>
  <c r="C1238" i="37"/>
  <c r="D1238" i="37"/>
  <c r="B1239" i="37"/>
  <c r="C1239" i="37"/>
  <c r="H1239" i="37" s="1"/>
  <c r="D1239" i="37"/>
  <c r="B1240" i="37"/>
  <c r="G1240" i="37" s="1"/>
  <c r="C1240" i="37"/>
  <c r="D1240" i="37"/>
  <c r="H1240" i="37" s="1"/>
  <c r="B1241" i="37"/>
  <c r="C1241" i="37"/>
  <c r="D1241" i="37"/>
  <c r="B1242" i="37"/>
  <c r="C1242" i="37"/>
  <c r="D1242" i="37"/>
  <c r="B1243" i="37"/>
  <c r="C1243" i="37"/>
  <c r="D1243" i="37"/>
  <c r="H1243" i="37"/>
  <c r="B1244" i="37"/>
  <c r="C1244" i="37"/>
  <c r="H1244" i="37" s="1"/>
  <c r="D1244" i="37"/>
  <c r="G1244" i="37"/>
  <c r="B1245" i="37"/>
  <c r="C1245" i="37"/>
  <c r="D1245" i="37"/>
  <c r="H1245" i="37" s="1"/>
  <c r="B1246" i="37"/>
  <c r="C1246" i="37"/>
  <c r="D1246" i="37"/>
  <c r="B1247" i="37"/>
  <c r="G1247" i="37" s="1"/>
  <c r="C1247" i="37"/>
  <c r="D1247" i="37"/>
  <c r="H1247" i="37" s="1"/>
  <c r="B1248" i="37"/>
  <c r="G1248" i="37" s="1"/>
  <c r="C1248" i="37"/>
  <c r="D1248" i="37"/>
  <c r="H1248" i="37"/>
  <c r="B1249" i="37"/>
  <c r="C1249" i="37"/>
  <c r="D1249" i="37"/>
  <c r="B1250" i="37"/>
  <c r="C1250" i="37"/>
  <c r="D1250" i="37"/>
  <c r="B1251" i="37"/>
  <c r="C1251" i="37"/>
  <c r="H1251" i="37" s="1"/>
  <c r="D1251" i="37"/>
  <c r="B1252" i="37"/>
  <c r="C1252" i="37"/>
  <c r="G1252" i="37" s="1"/>
  <c r="D1252" i="37"/>
  <c r="B1253" i="37"/>
  <c r="C1253" i="37"/>
  <c r="D1253" i="37"/>
  <c r="H1253" i="37" s="1"/>
  <c r="B1254" i="37"/>
  <c r="C1254" i="37"/>
  <c r="D1254" i="37"/>
  <c r="B1255" i="37"/>
  <c r="C1255" i="37"/>
  <c r="D1255" i="37"/>
  <c r="B1256" i="37"/>
  <c r="C1256" i="37"/>
  <c r="G1256" i="37" s="1"/>
  <c r="D1256" i="37"/>
  <c r="B1257" i="37"/>
  <c r="G1257" i="37" s="1"/>
  <c r="C1257" i="37"/>
  <c r="D1257" i="37"/>
  <c r="H1257" i="37" s="1"/>
  <c r="B1258" i="37"/>
  <c r="G1258" i="37" s="1"/>
  <c r="C1258" i="37"/>
  <c r="D1258" i="37"/>
  <c r="B1259" i="37"/>
  <c r="G1259" i="37" s="1"/>
  <c r="C1259" i="37"/>
  <c r="D1259" i="37"/>
  <c r="H1259" i="37" s="1"/>
  <c r="B1260" i="37"/>
  <c r="G1260" i="37" s="1"/>
  <c r="C1260" i="37"/>
  <c r="D1260" i="37"/>
  <c r="H1260" i="37" s="1"/>
  <c r="B1261" i="37"/>
  <c r="G1261" i="37" s="1"/>
  <c r="C1261" i="37"/>
  <c r="D1261" i="37"/>
  <c r="H1261" i="37" s="1"/>
  <c r="B1262" i="37"/>
  <c r="C1262" i="37"/>
  <c r="D1262" i="37"/>
  <c r="B1263" i="37"/>
  <c r="C1263" i="37"/>
  <c r="H1263" i="37" s="1"/>
  <c r="D1263" i="37"/>
  <c r="B1264" i="37"/>
  <c r="C1264" i="37"/>
  <c r="D1264" i="37"/>
  <c r="B1265" i="37"/>
  <c r="C1265" i="37"/>
  <c r="D1265" i="37"/>
  <c r="H1265" i="37"/>
  <c r="B1266" i="37"/>
  <c r="C1266" i="37"/>
  <c r="H1266" i="37" s="1"/>
  <c r="D1266" i="37"/>
  <c r="G1266" i="37"/>
  <c r="B1267" i="37"/>
  <c r="C1267" i="37"/>
  <c r="D1267" i="37"/>
  <c r="H1267" i="37"/>
  <c r="B1268" i="37"/>
  <c r="C1268" i="37"/>
  <c r="D1268" i="37"/>
  <c r="H1268" i="37"/>
  <c r="B1269" i="37"/>
  <c r="C1269" i="37"/>
  <c r="D1269" i="37"/>
  <c r="G1269" i="37"/>
  <c r="B1270" i="37"/>
  <c r="C1270" i="37"/>
  <c r="D1270" i="37"/>
  <c r="B1271" i="37"/>
  <c r="C1271" i="37"/>
  <c r="D1271" i="37"/>
  <c r="B1272" i="37"/>
  <c r="C1272" i="37"/>
  <c r="G1272" i="37" s="1"/>
  <c r="D1272" i="37"/>
  <c r="B1273" i="37"/>
  <c r="C1273" i="37"/>
  <c r="D1273" i="37"/>
  <c r="B1274" i="37"/>
  <c r="G1274" i="37" s="1"/>
  <c r="C1274" i="37"/>
  <c r="D1274" i="37"/>
  <c r="B1275" i="37"/>
  <c r="C1275" i="37"/>
  <c r="H1275" i="37" s="1"/>
  <c r="D1275" i="37"/>
  <c r="B1276" i="37"/>
  <c r="C1276" i="37"/>
  <c r="H1276" i="37" s="1"/>
  <c r="D1276" i="37"/>
  <c r="B1277" i="37"/>
  <c r="C1277" i="37"/>
  <c r="D1277" i="37"/>
  <c r="H1277" i="37" s="1"/>
  <c r="B1278" i="37"/>
  <c r="C1278" i="37"/>
  <c r="D1278" i="37"/>
  <c r="B1279" i="37"/>
  <c r="C1279" i="37"/>
  <c r="H1279" i="37" s="1"/>
  <c r="D1279" i="37"/>
  <c r="B1280" i="37"/>
  <c r="C1280" i="37"/>
  <c r="D1280" i="37"/>
  <c r="B1281" i="37"/>
  <c r="C1281" i="37"/>
  <c r="H1281" i="37" s="1"/>
  <c r="D1281" i="37"/>
  <c r="B1282" i="37"/>
  <c r="C1282" i="37"/>
  <c r="D1282" i="37"/>
  <c r="B1283" i="37"/>
  <c r="C1283" i="37"/>
  <c r="H1283" i="37" s="1"/>
  <c r="D1283" i="37"/>
  <c r="B1284" i="37"/>
  <c r="C1284" i="37"/>
  <c r="H1284" i="37" s="1"/>
  <c r="D1284" i="37"/>
  <c r="B1285" i="37"/>
  <c r="C1285" i="37"/>
  <c r="G1285" i="37" s="1"/>
  <c r="D1285" i="37"/>
  <c r="B1286" i="37"/>
  <c r="C1286" i="37"/>
  <c r="D1286" i="37"/>
  <c r="B1287" i="37"/>
  <c r="B1288" i="37"/>
  <c r="B1289" i="37"/>
  <c r="C1289" i="37"/>
  <c r="D1289" i="37"/>
  <c r="B1290" i="37"/>
  <c r="C1290" i="37"/>
  <c r="H1290" i="37" s="1"/>
  <c r="D1290" i="37"/>
  <c r="B1291" i="37"/>
  <c r="C1291" i="37"/>
  <c r="D1291" i="37"/>
  <c r="B1292" i="37"/>
  <c r="B1293" i="37"/>
  <c r="C1293" i="37"/>
  <c r="H1293" i="37" s="1"/>
  <c r="D1293" i="37"/>
  <c r="B1294" i="37"/>
  <c r="C1294" i="37"/>
  <c r="D1294" i="37"/>
  <c r="B1295" i="37"/>
  <c r="B1296" i="37"/>
  <c r="C1296" i="37"/>
  <c r="H1296" i="37" s="1"/>
  <c r="D1296" i="37"/>
  <c r="B1297" i="37"/>
  <c r="C1297" i="37"/>
  <c r="G1297" i="37" s="1"/>
  <c r="D1297" i="37"/>
  <c r="B1298" i="37"/>
  <c r="C1298" i="37"/>
  <c r="D1298" i="37"/>
  <c r="B1299" i="37"/>
  <c r="C1299" i="37"/>
  <c r="D1299" i="37"/>
  <c r="B1300" i="37"/>
  <c r="C1300" i="37"/>
  <c r="G1300" i="37" s="1"/>
  <c r="D1300" i="37"/>
  <c r="B1301" i="37"/>
  <c r="G1301" i="37" s="1"/>
  <c r="C1301" i="37"/>
  <c r="D1301" i="37"/>
  <c r="H1301" i="37" s="1"/>
  <c r="B1302" i="37"/>
  <c r="G1302" i="37" s="1"/>
  <c r="C1302" i="37"/>
  <c r="D1302" i="37"/>
  <c r="B1303" i="37"/>
  <c r="G1303" i="37" s="1"/>
  <c r="C1303" i="37"/>
  <c r="D1303" i="37"/>
  <c r="H1303" i="37" s="1"/>
  <c r="B1304" i="37"/>
  <c r="B1305" i="37"/>
  <c r="C1305" i="37"/>
  <c r="D1305" i="37"/>
  <c r="H1305" i="37"/>
  <c r="B1306" i="37"/>
  <c r="C1306" i="37"/>
  <c r="D1306" i="37"/>
  <c r="G1306" i="37"/>
  <c r="B1307" i="37"/>
  <c r="C1307" i="37"/>
  <c r="D1307" i="37"/>
  <c r="H1307" i="37"/>
  <c r="B1308" i="37"/>
  <c r="C1308" i="37"/>
  <c r="H1308" i="37" s="1"/>
  <c r="D1308" i="37"/>
  <c r="G1308" i="37"/>
  <c r="B1309" i="37"/>
  <c r="C1309" i="37"/>
  <c r="D1309" i="37"/>
  <c r="G1309" i="37" s="1"/>
  <c r="B1310" i="37"/>
  <c r="B1311" i="37"/>
  <c r="C1311" i="37"/>
  <c r="D1311" i="37"/>
  <c r="B1312" i="37"/>
  <c r="C1312" i="37"/>
  <c r="H1312" i="37" s="1"/>
  <c r="D1312" i="37"/>
  <c r="B1313" i="37"/>
  <c r="G1313" i="37" s="1"/>
  <c r="C1313" i="37"/>
  <c r="D1313" i="37"/>
  <c r="H1313" i="37" s="1"/>
  <c r="B1314" i="37"/>
  <c r="G1314" i="37" s="1"/>
  <c r="C1314" i="37"/>
  <c r="D1314" i="37"/>
  <c r="B1315" i="37"/>
  <c r="C1315" i="37"/>
  <c r="D1315" i="37"/>
  <c r="H1315" i="37" s="1"/>
  <c r="B1316" i="37"/>
  <c r="G1316" i="37" s="1"/>
  <c r="C1316" i="37"/>
  <c r="D1316" i="37"/>
  <c r="H1316" i="37"/>
  <c r="B1317" i="37"/>
  <c r="B1318" i="37"/>
  <c r="B1319" i="37"/>
  <c r="C1319" i="37"/>
  <c r="H1319" i="37" s="1"/>
  <c r="D1319" i="37"/>
  <c r="B1320" i="37"/>
  <c r="C1320" i="37"/>
  <c r="D1320" i="37"/>
  <c r="B1321" i="37"/>
  <c r="B1322" i="37"/>
  <c r="C1322" i="37"/>
  <c r="D1322" i="37"/>
  <c r="B1323" i="37"/>
  <c r="C1323" i="37"/>
  <c r="H1323" i="37" s="1"/>
  <c r="D1323" i="37"/>
  <c r="B1324" i="37"/>
  <c r="G1324" i="37" s="1"/>
  <c r="C1324" i="37"/>
  <c r="D1324" i="37"/>
  <c r="B1325" i="37"/>
  <c r="B1326" i="37"/>
  <c r="G1326" i="37" s="1"/>
  <c r="C1326" i="37"/>
  <c r="D1326" i="37"/>
  <c r="B1327" i="37"/>
  <c r="G1327" i="37" s="1"/>
  <c r="C1327" i="37"/>
  <c r="D1327" i="37"/>
  <c r="H1327" i="37" s="1"/>
  <c r="B1328" i="37"/>
  <c r="G1328" i="37" s="1"/>
  <c r="C1328" i="37"/>
  <c r="D1328" i="37"/>
  <c r="H1328" i="37" s="1"/>
  <c r="B1329" i="37"/>
  <c r="G1329" i="37" s="1"/>
  <c r="C1329" i="37"/>
  <c r="D1329" i="37"/>
  <c r="H1329" i="37" s="1"/>
  <c r="B1330" i="37"/>
  <c r="C1330" i="37"/>
  <c r="D1330" i="37"/>
  <c r="B1331" i="37"/>
  <c r="C1331" i="37"/>
  <c r="H1331" i="37" s="1"/>
  <c r="D1331" i="37"/>
  <c r="B1332" i="37"/>
  <c r="B1333" i="37"/>
  <c r="C1333" i="37"/>
  <c r="D1333" i="37"/>
  <c r="B1334" i="37"/>
  <c r="C1334" i="37"/>
  <c r="D1334" i="37"/>
  <c r="B1335" i="37"/>
  <c r="C1335" i="37"/>
  <c r="D1335" i="37"/>
  <c r="H1335" i="37"/>
  <c r="B1336" i="37"/>
  <c r="B1337" i="37"/>
  <c r="C1337" i="37"/>
  <c r="D1337" i="37"/>
  <c r="B1338" i="37"/>
  <c r="C1338" i="37"/>
  <c r="H1338" i="37" s="1"/>
  <c r="D1338" i="37"/>
  <c r="B1339" i="37"/>
  <c r="G1339" i="37" s="1"/>
  <c r="C1339" i="37"/>
  <c r="H1339" i="37" s="1"/>
  <c r="D1339" i="37"/>
  <c r="B1340" i="37"/>
  <c r="G1340" i="37" s="1"/>
  <c r="C1340" i="37"/>
  <c r="D1340" i="37"/>
  <c r="H1340" i="37" s="1"/>
  <c r="B1341" i="37"/>
  <c r="C1341" i="37"/>
  <c r="D1341" i="37"/>
  <c r="B1342" i="37"/>
  <c r="C1342" i="37"/>
  <c r="H1342" i="37" s="1"/>
  <c r="D1342" i="37"/>
  <c r="B1343" i="37"/>
  <c r="B1344" i="37"/>
  <c r="C1344" i="37"/>
  <c r="G1344" i="37" s="1"/>
  <c r="D1344" i="37"/>
  <c r="B1345" i="37"/>
  <c r="C1345" i="37"/>
  <c r="G1345" i="37" s="1"/>
  <c r="D1345" i="37"/>
  <c r="B1346" i="37"/>
  <c r="C1346" i="37"/>
  <c r="D1346" i="37"/>
  <c r="B1347" i="37"/>
  <c r="C1347" i="37"/>
  <c r="D1347" i="37"/>
  <c r="H1347" i="37"/>
  <c r="B1348" i="37"/>
  <c r="B1349" i="37"/>
  <c r="C1349" i="37"/>
  <c r="D1349" i="37"/>
  <c r="B1350" i="37"/>
  <c r="C1350" i="37"/>
  <c r="H1350" i="37" s="1"/>
  <c r="D1350" i="37"/>
  <c r="B1351" i="37"/>
  <c r="G1351" i="37" s="1"/>
  <c r="C1351" i="37"/>
  <c r="H1351" i="37" s="1"/>
  <c r="D1351" i="37"/>
  <c r="B1352" i="37"/>
  <c r="G1352" i="37" s="1"/>
  <c r="C1352" i="37"/>
  <c r="D1352" i="37"/>
  <c r="H1352" i="37" s="1"/>
  <c r="B1353" i="37"/>
  <c r="C1353" i="37"/>
  <c r="D1353" i="37"/>
  <c r="B1354" i="37"/>
  <c r="C1354" i="37"/>
  <c r="H1354" i="37" s="1"/>
  <c r="D1354" i="37"/>
  <c r="B1355" i="37"/>
  <c r="G1355" i="37" s="1"/>
  <c r="C1355" i="37"/>
  <c r="D1355" i="37"/>
  <c r="H1355" i="37" s="1"/>
  <c r="B1356" i="37"/>
  <c r="C1356" i="37"/>
  <c r="D1356" i="37"/>
  <c r="H1356" i="37" s="1"/>
  <c r="B1357" i="37"/>
  <c r="B1358" i="37"/>
  <c r="C1358" i="37"/>
  <c r="H1358" i="37" s="1"/>
  <c r="D1358" i="37"/>
  <c r="B1359" i="37"/>
  <c r="C1359" i="37"/>
  <c r="D1359" i="37"/>
  <c r="H1359" i="37" s="1"/>
  <c r="B1360" i="37"/>
  <c r="G1360" i="37" s="1"/>
  <c r="C1360" i="37"/>
  <c r="D1360" i="37"/>
  <c r="H1360" i="37" s="1"/>
  <c r="B1361" i="37"/>
  <c r="C1361" i="37"/>
  <c r="D1361" i="37"/>
  <c r="B1362" i="37"/>
  <c r="C1362" i="37"/>
  <c r="H1362" i="37" s="1"/>
  <c r="D1362" i="37"/>
  <c r="B1363" i="37"/>
  <c r="C1363" i="37"/>
  <c r="D1363" i="37"/>
  <c r="H1363" i="37" s="1"/>
  <c r="B1364" i="37"/>
  <c r="B1365" i="37"/>
  <c r="C1365" i="37"/>
  <c r="G1365" i="37" s="1"/>
  <c r="D1365" i="37"/>
  <c r="B1366" i="37"/>
  <c r="G1366" i="37" s="1"/>
  <c r="C1366" i="37"/>
  <c r="D1366" i="37"/>
  <c r="B1367" i="37"/>
  <c r="C1367" i="37"/>
  <c r="H1367" i="37" s="1"/>
  <c r="D1367" i="37"/>
  <c r="B1368" i="37"/>
  <c r="C1368" i="37"/>
  <c r="G1368" i="37" s="1"/>
  <c r="D1368" i="37"/>
  <c r="B1369" i="37"/>
  <c r="C1369" i="37"/>
  <c r="G1369" i="37" s="1"/>
  <c r="D1369" i="37"/>
  <c r="B1370" i="37"/>
  <c r="C1370" i="37"/>
  <c r="D1370" i="37"/>
  <c r="B1371" i="37"/>
  <c r="B1372" i="37"/>
  <c r="B1373" i="37"/>
  <c r="C1373" i="37"/>
  <c r="G1373" i="37" s="1"/>
  <c r="D1373" i="37"/>
  <c r="B1374" i="37"/>
  <c r="C1374" i="37"/>
  <c r="D1374" i="37"/>
  <c r="B1375" i="37"/>
  <c r="C1375" i="37"/>
  <c r="D1375" i="37"/>
  <c r="H1375" i="37"/>
  <c r="B1376" i="37"/>
  <c r="B1377" i="37"/>
  <c r="C1377" i="37"/>
  <c r="D1377" i="37"/>
  <c r="B1378" i="37"/>
  <c r="C1378" i="37"/>
  <c r="H1378" i="37" s="1"/>
  <c r="D1378" i="37"/>
  <c r="B1379" i="37"/>
  <c r="G1379" i="37" s="1"/>
  <c r="C1379" i="37"/>
  <c r="D1379" i="37"/>
  <c r="H1379" i="37" s="1"/>
  <c r="B1380" i="37"/>
  <c r="G1380" i="37" s="1"/>
  <c r="C1380" i="37"/>
  <c r="D1380" i="37"/>
  <c r="H1380" i="37" s="1"/>
  <c r="B1381" i="37"/>
  <c r="B1382" i="37"/>
  <c r="C1382" i="37"/>
  <c r="H1382" i="37" s="1"/>
  <c r="D1382" i="37"/>
  <c r="B1383" i="37"/>
  <c r="G1383" i="37" s="1"/>
  <c r="C1383" i="37"/>
  <c r="D1383" i="37"/>
  <c r="H1383" i="37" s="1"/>
  <c r="B1384" i="37"/>
  <c r="G1384" i="37" s="1"/>
  <c r="C1384" i="37"/>
  <c r="D1384" i="37"/>
  <c r="H1384" i="37" s="1"/>
  <c r="B1385" i="37"/>
  <c r="C1385" i="37"/>
  <c r="D1385" i="37"/>
  <c r="B1386" i="37"/>
  <c r="C1386" i="37"/>
  <c r="H1386" i="37" s="1"/>
  <c r="D1386" i="37"/>
  <c r="B1387" i="37"/>
  <c r="C1387" i="37"/>
  <c r="H1387" i="37" s="1"/>
  <c r="D1387" i="37"/>
  <c r="B1388" i="37"/>
  <c r="G1388" i="37" s="1"/>
  <c r="C1388" i="37"/>
  <c r="D1388" i="37"/>
  <c r="H1388" i="37" s="1"/>
  <c r="B1389" i="37"/>
  <c r="B1390" i="37"/>
  <c r="C1390" i="37"/>
  <c r="H1390" i="37" s="1"/>
  <c r="D1390" i="37"/>
  <c r="B1391" i="37"/>
  <c r="C1391" i="37"/>
  <c r="H1391" i="37" s="1"/>
  <c r="D1391" i="37"/>
  <c r="B1392" i="37"/>
  <c r="G1392" i="37" s="1"/>
  <c r="C1392" i="37"/>
  <c r="D1392" i="37"/>
  <c r="H1392" i="37" s="1"/>
  <c r="B1393" i="37"/>
  <c r="C1393" i="37"/>
  <c r="D1393" i="37"/>
  <c r="B1394" i="37"/>
  <c r="C1394" i="37"/>
  <c r="H1394" i="37" s="1"/>
  <c r="D1394" i="37"/>
  <c r="B1395" i="37"/>
  <c r="G1395" i="37" s="1"/>
  <c r="C1395" i="37"/>
  <c r="D1395" i="37"/>
  <c r="H1395" i="37" s="1"/>
  <c r="B1396" i="37"/>
  <c r="B1397" i="37"/>
  <c r="B1398" i="37"/>
  <c r="C1398" i="37"/>
  <c r="D1398" i="37"/>
  <c r="B1399" i="37"/>
  <c r="C1399" i="37"/>
  <c r="D1399" i="37"/>
  <c r="H1399" i="37"/>
  <c r="B1400" i="37"/>
  <c r="B1401" i="37"/>
  <c r="C1401" i="37"/>
  <c r="D1401" i="37"/>
  <c r="B1402" i="37"/>
  <c r="C1402" i="37"/>
  <c r="H1402" i="37" s="1"/>
  <c r="D1402" i="37"/>
  <c r="B1403" i="37"/>
  <c r="G1403" i="37" s="1"/>
  <c r="C1403" i="37"/>
  <c r="D1403" i="37"/>
  <c r="H1403" i="37" s="1"/>
  <c r="B1404" i="37"/>
  <c r="B1405" i="37"/>
  <c r="C1405" i="37"/>
  <c r="G1405" i="37" s="1"/>
  <c r="D1405" i="37"/>
  <c r="B1406" i="37"/>
  <c r="G1406" i="37" s="1"/>
  <c r="C1406" i="37"/>
  <c r="D1406" i="37"/>
  <c r="B1407" i="37"/>
  <c r="C1407" i="37"/>
  <c r="H1407" i="37" s="1"/>
  <c r="D1407" i="37"/>
  <c r="B1408" i="37"/>
  <c r="C1408" i="37"/>
  <c r="G1408" i="37" s="1"/>
  <c r="D1408" i="37"/>
  <c r="B1409" i="37"/>
  <c r="C1409" i="37"/>
  <c r="G1409" i="37" s="1"/>
  <c r="D1409" i="37"/>
  <c r="B1410" i="37"/>
  <c r="C1410" i="37"/>
  <c r="D1410" i="37"/>
  <c r="B1411" i="37"/>
  <c r="B1412" i="37"/>
  <c r="B1413" i="37"/>
  <c r="C1413" i="37"/>
  <c r="G1413" i="37" s="1"/>
  <c r="D1413" i="37"/>
  <c r="B1414" i="37"/>
  <c r="C1414" i="37"/>
  <c r="D1414" i="37"/>
  <c r="B1415" i="37"/>
  <c r="C1415" i="37"/>
  <c r="D1415" i="37"/>
  <c r="H1415" i="37"/>
  <c r="B1416" i="37"/>
  <c r="C1416" i="37"/>
  <c r="D1416" i="37"/>
  <c r="G1416" i="37"/>
  <c r="B1417" i="37"/>
  <c r="C1417" i="37"/>
  <c r="G1417" i="37" s="1"/>
  <c r="D1417" i="37"/>
  <c r="B1418" i="37"/>
  <c r="G1418" i="37" s="1"/>
  <c r="C1418" i="37"/>
  <c r="D1418" i="37"/>
  <c r="B1419" i="37"/>
  <c r="C1419" i="37"/>
  <c r="H1419" i="37" s="1"/>
  <c r="D1419" i="37"/>
  <c r="B1420" i="37"/>
  <c r="C1420" i="37"/>
  <c r="G1420" i="37" s="1"/>
  <c r="D1420" i="37"/>
  <c r="B1421" i="37"/>
  <c r="C1421" i="37"/>
  <c r="G1421" i="37" s="1"/>
  <c r="D1421" i="37"/>
  <c r="B1422" i="37"/>
  <c r="C1422" i="37"/>
  <c r="D1422" i="37"/>
  <c r="B1423" i="37"/>
  <c r="B1424" i="37"/>
  <c r="B1425" i="37"/>
  <c r="B1426" i="37"/>
  <c r="B1427" i="37"/>
  <c r="C1427" i="37"/>
  <c r="D1427" i="37"/>
  <c r="H1427" i="37"/>
  <c r="B1428" i="37"/>
  <c r="C1428" i="37"/>
  <c r="G1428" i="37" s="1"/>
  <c r="D1428" i="37"/>
  <c r="B1429" i="37"/>
  <c r="G1429" i="37" s="1"/>
  <c r="C1429" i="37"/>
  <c r="D1429" i="37"/>
  <c r="H1429" i="37" s="1"/>
  <c r="B1430" i="37"/>
  <c r="C1430" i="37"/>
  <c r="D1430" i="37"/>
  <c r="B1431" i="37"/>
  <c r="C1431" i="37"/>
  <c r="H1431" i="37" s="1"/>
  <c r="D1431" i="37"/>
  <c r="B1432" i="37"/>
  <c r="C1432" i="37"/>
  <c r="G1432" i="37" s="1"/>
  <c r="D1432" i="37"/>
  <c r="B1433" i="37"/>
  <c r="B1434" i="37"/>
  <c r="C1434" i="37"/>
  <c r="G1434" i="37" s="1"/>
  <c r="D1434" i="37"/>
  <c r="B1435" i="37"/>
  <c r="C1435" i="37"/>
  <c r="H1435" i="37" s="1"/>
  <c r="D1435" i="37"/>
  <c r="B1436" i="37"/>
  <c r="G1436" i="37" s="1"/>
  <c r="I1436" i="37" s="1"/>
  <c r="C1436" i="37"/>
  <c r="D1436" i="37"/>
  <c r="H1436" i="37" s="1"/>
  <c r="B1437" i="37"/>
  <c r="C1437" i="37"/>
  <c r="D1437" i="37"/>
  <c r="B1438" i="37"/>
  <c r="C1438" i="37"/>
  <c r="D1438" i="37"/>
  <c r="G1438" i="37"/>
  <c r="B1439" i="37"/>
  <c r="C1439" i="37"/>
  <c r="H1439" i="37" s="1"/>
  <c r="D1439" i="37"/>
  <c r="B1440" i="37"/>
  <c r="G1440" i="37" s="1"/>
  <c r="C1440" i="37"/>
  <c r="D1440" i="37"/>
  <c r="H1440" i="37" s="1"/>
  <c r="B1441" i="37"/>
  <c r="B1442" i="37"/>
  <c r="B1443" i="37"/>
  <c r="G1443" i="37" s="1"/>
  <c r="I1443" i="37" s="1"/>
  <c r="C1443" i="37"/>
  <c r="D1443" i="37"/>
  <c r="H1443" i="37" s="1"/>
  <c r="B1444" i="37"/>
  <c r="C1444" i="37"/>
  <c r="D1444" i="37"/>
  <c r="B1445" i="37"/>
  <c r="C1445" i="37"/>
  <c r="D1445" i="37"/>
  <c r="G1445" i="37"/>
  <c r="B1446" i="37"/>
  <c r="C1446" i="37"/>
  <c r="H1446" i="37" s="1"/>
  <c r="D1446" i="37"/>
  <c r="B1447" i="37"/>
  <c r="G1447" i="37" s="1"/>
  <c r="C1447" i="37"/>
  <c r="D1447" i="37"/>
  <c r="H1447" i="37" s="1"/>
  <c r="B1448" i="37"/>
  <c r="G1448" i="37" s="1"/>
  <c r="C1448" i="37"/>
  <c r="D1448" i="37"/>
  <c r="B1449" i="37"/>
  <c r="B1450" i="37"/>
  <c r="C1450" i="37"/>
  <c r="D1450" i="37"/>
  <c r="B1451" i="37"/>
  <c r="C1451" i="37"/>
  <c r="H1451" i="37" s="1"/>
  <c r="D1451" i="37"/>
  <c r="B1452" i="37"/>
  <c r="C1452" i="37"/>
  <c r="G1452" i="37" s="1"/>
  <c r="D1452" i="37"/>
  <c r="B1453" i="37"/>
  <c r="C1453" i="37"/>
  <c r="H1453" i="37" s="1"/>
  <c r="D1453" i="37"/>
  <c r="B1454" i="37"/>
  <c r="C1454" i="37"/>
  <c r="D1454" i="37"/>
  <c r="B1455" i="37"/>
  <c r="C1455" i="37"/>
  <c r="D1455" i="37"/>
  <c r="H1455" i="37"/>
  <c r="B1456" i="37"/>
  <c r="C1456" i="37"/>
  <c r="G1456" i="37" s="1"/>
  <c r="D1456" i="37"/>
  <c r="B1457" i="37"/>
  <c r="B1458" i="37"/>
  <c r="B1459" i="37"/>
  <c r="C1459" i="37"/>
  <c r="D1459" i="37"/>
  <c r="B1460" i="37"/>
  <c r="C1460" i="37"/>
  <c r="D1460" i="37"/>
  <c r="H1460" i="37"/>
  <c r="B1461" i="37"/>
  <c r="C1461" i="37"/>
  <c r="G1461" i="37" s="1"/>
  <c r="D1461" i="37"/>
  <c r="B1462" i="37"/>
  <c r="G1462" i="37" s="1"/>
  <c r="C1462" i="37"/>
  <c r="D1462" i="37"/>
  <c r="H1462" i="37" s="1"/>
  <c r="B1463" i="37"/>
  <c r="B1464" i="37"/>
  <c r="C1464" i="37"/>
  <c r="H1464" i="37" s="1"/>
  <c r="D1464" i="37"/>
  <c r="B1465" i="37"/>
  <c r="G1465" i="37" s="1"/>
  <c r="C1465" i="37"/>
  <c r="D1465" i="37"/>
  <c r="H1465" i="37" s="1"/>
  <c r="B1466" i="37"/>
  <c r="G1466" i="37" s="1"/>
  <c r="C1466" i="37"/>
  <c r="D1466" i="37"/>
  <c r="B1467" i="37"/>
  <c r="C1467" i="37"/>
  <c r="G1467" i="37" s="1"/>
  <c r="D1467" i="37"/>
  <c r="B1468" i="37"/>
  <c r="C1468" i="37"/>
  <c r="H1468" i="37" s="1"/>
  <c r="B1469" i="37"/>
  <c r="B1470" i="37"/>
  <c r="G1470" i="37" s="1"/>
  <c r="C1470" i="37"/>
  <c r="H1470" i="37" s="1"/>
  <c r="B1471" i="37"/>
  <c r="B1472" i="37"/>
  <c r="C1472" i="37"/>
  <c r="H1472" i="37" s="1"/>
  <c r="B1473" i="37"/>
  <c r="C1473" i="37"/>
  <c r="H1473" i="37" s="1"/>
  <c r="B1474" i="37"/>
  <c r="C1474" i="37"/>
  <c r="H1474" i="37" s="1"/>
  <c r="B1475" i="37"/>
  <c r="C1475" i="37"/>
  <c r="H1475" i="37" s="1"/>
  <c r="B1476" i="37"/>
  <c r="C1476" i="37"/>
  <c r="H1476" i="37" s="1"/>
  <c r="B1477" i="37"/>
  <c r="C1477" i="37"/>
  <c r="H1477" i="37" s="1"/>
  <c r="B1478" i="37"/>
  <c r="C1478" i="37"/>
  <c r="H1478" i="37" s="1"/>
  <c r="B1479" i="37"/>
  <c r="C1479" i="37"/>
  <c r="H1479" i="37" s="1"/>
  <c r="B1480" i="37"/>
  <c r="B1481" i="37"/>
  <c r="G1481" i="37" s="1"/>
  <c r="C1481" i="37"/>
  <c r="H1481" i="37" s="1"/>
  <c r="B1482" i="37"/>
  <c r="G1482" i="37" s="1"/>
  <c r="C1482" i="37"/>
  <c r="H1482" i="37" s="1"/>
  <c r="B1483" i="37"/>
  <c r="G1483" i="37" s="1"/>
  <c r="C1483" i="37"/>
  <c r="H1483" i="37" s="1"/>
  <c r="B1484" i="37"/>
  <c r="G1484" i="37" s="1"/>
  <c r="C1484" i="37"/>
  <c r="H1484" i="37" s="1"/>
  <c r="B1485" i="37"/>
  <c r="G1485" i="37" s="1"/>
  <c r="C1485" i="37"/>
  <c r="H1485" i="37" s="1"/>
  <c r="B1486" i="37"/>
  <c r="B1487" i="37"/>
  <c r="C1487" i="37"/>
  <c r="H1487" i="37" s="1"/>
  <c r="B1488" i="37"/>
  <c r="B1489" i="37"/>
  <c r="G1489" i="37" s="1"/>
  <c r="C1489" i="37"/>
  <c r="H1489" i="37" s="1"/>
  <c r="B1490" i="37"/>
  <c r="G1490" i="37" s="1"/>
  <c r="C1490" i="37"/>
  <c r="H1490" i="37" s="1"/>
  <c r="B1491" i="37"/>
  <c r="G1491" i="37" s="1"/>
  <c r="C1491" i="37"/>
  <c r="H1491" i="37" s="1"/>
  <c r="B1492" i="37"/>
  <c r="G1492" i="37" s="1"/>
  <c r="C1492" i="37"/>
  <c r="H1492" i="37" s="1"/>
  <c r="B1493" i="37"/>
  <c r="G1493" i="37" s="1"/>
  <c r="C1493" i="37"/>
  <c r="H1493" i="37" s="1"/>
  <c r="B1494" i="37"/>
  <c r="G1494" i="37" s="1"/>
  <c r="C1494" i="37"/>
  <c r="H1494" i="37" s="1"/>
  <c r="B1495" i="37"/>
  <c r="G1495" i="37" s="1"/>
  <c r="C1495" i="37"/>
  <c r="H1495" i="37" s="1"/>
  <c r="B1496" i="37"/>
  <c r="G1496" i="37" s="1"/>
  <c r="C1496" i="37"/>
  <c r="H1496" i="37" s="1"/>
  <c r="B1497" i="37"/>
  <c r="B1498" i="37"/>
  <c r="C1498" i="37"/>
  <c r="H1498" i="37" s="1"/>
  <c r="B1499" i="37"/>
  <c r="C1499" i="37"/>
  <c r="H1499" i="37" s="1"/>
  <c r="B1500" i="37"/>
  <c r="C1500" i="37"/>
  <c r="H1500" i="37" s="1"/>
  <c r="B1501" i="37"/>
  <c r="C1501" i="37"/>
  <c r="H1501" i="37" s="1"/>
  <c r="B1502" i="37"/>
  <c r="C1502" i="37"/>
  <c r="H1502" i="37" s="1"/>
  <c r="B1503" i="37"/>
  <c r="B1504" i="37"/>
  <c r="B1505" i="37"/>
  <c r="B1506" i="37"/>
  <c r="G1506" i="37" s="1"/>
  <c r="C1506" i="37"/>
  <c r="H1506" i="37" s="1"/>
  <c r="B1507" i="37"/>
  <c r="G1507" i="37" s="1"/>
  <c r="C1507" i="37"/>
  <c r="H1507" i="37" s="1"/>
  <c r="B1508" i="37"/>
  <c r="G1508" i="37" s="1"/>
  <c r="C1508" i="37"/>
  <c r="H1508" i="37" s="1"/>
  <c r="B1509" i="37"/>
  <c r="G1509" i="37" s="1"/>
  <c r="C1509" i="37"/>
  <c r="H1509" i="37" s="1"/>
  <c r="B1510" i="37"/>
  <c r="B1511" i="37"/>
  <c r="B1512" i="37"/>
  <c r="G1512" i="37" s="1"/>
  <c r="C1512" i="37"/>
  <c r="H1512" i="37" s="1"/>
  <c r="B1513" i="37"/>
  <c r="G1513" i="37" s="1"/>
  <c r="C1513" i="37"/>
  <c r="H1513" i="37" s="1"/>
  <c r="B1514" i="37"/>
  <c r="G1514" i="37" s="1"/>
  <c r="C1514" i="37"/>
  <c r="H1514" i="37" s="1"/>
  <c r="B1515" i="37"/>
  <c r="G1515" i="37" s="1"/>
  <c r="C1515" i="37"/>
  <c r="H1515" i="37" s="1"/>
  <c r="B1516" i="37"/>
  <c r="B1517" i="37"/>
  <c r="C1517" i="37"/>
  <c r="H1517" i="37" s="1"/>
  <c r="B1518" i="37"/>
  <c r="C1518" i="37"/>
  <c r="H1518" i="37" s="1"/>
  <c r="B1519" i="37"/>
  <c r="C1519" i="37"/>
  <c r="H1519" i="37" s="1"/>
  <c r="B1520" i="37"/>
  <c r="C1520" i="37"/>
  <c r="H1520" i="37" s="1"/>
  <c r="B1521" i="37"/>
  <c r="B1522" i="37"/>
  <c r="G1522" i="37" s="1"/>
  <c r="C1522" i="37"/>
  <c r="H1522" i="37" s="1"/>
  <c r="B1523" i="37"/>
  <c r="G1523" i="37" s="1"/>
  <c r="C1523" i="37"/>
  <c r="H1523" i="37" s="1"/>
  <c r="B1524" i="37"/>
  <c r="G1524" i="37" s="1"/>
  <c r="C1524" i="37"/>
  <c r="H1524" i="37" s="1"/>
  <c r="B1525" i="37"/>
  <c r="G1525" i="37" s="1"/>
  <c r="C1525" i="37"/>
  <c r="H1525" i="37" s="1"/>
  <c r="B1526" i="37"/>
  <c r="B1527" i="37"/>
  <c r="C1527" i="37"/>
  <c r="H1527" i="37" s="1"/>
  <c r="B1528" i="37"/>
  <c r="C1528" i="37"/>
  <c r="H1528" i="37" s="1"/>
  <c r="B1529" i="37"/>
  <c r="C1529" i="37"/>
  <c r="H1529" i="37" s="1"/>
  <c r="B1530" i="37"/>
  <c r="C1530" i="37"/>
  <c r="H1530" i="37" s="1"/>
  <c r="B1531" i="37"/>
  <c r="B1532" i="37"/>
  <c r="G1532" i="37" s="1"/>
  <c r="C1532" i="37"/>
  <c r="H1532" i="37" s="1"/>
  <c r="B1533" i="37"/>
  <c r="G1533" i="37" s="1"/>
  <c r="C1533" i="37"/>
  <c r="H1533" i="37" s="1"/>
  <c r="B1534" i="37"/>
  <c r="G1534" i="37" s="1"/>
  <c r="C1534" i="37"/>
  <c r="H1534" i="37" s="1"/>
  <c r="B1535" i="37"/>
  <c r="G1535" i="37" s="1"/>
  <c r="C1535" i="37"/>
  <c r="H1535" i="37" s="1"/>
  <c r="B1536" i="37"/>
  <c r="B1537" i="37"/>
  <c r="C1537" i="37"/>
  <c r="H1537" i="37" s="1"/>
  <c r="B1538" i="37"/>
  <c r="C1538" i="37"/>
  <c r="H1538" i="37" s="1"/>
  <c r="B1539" i="37"/>
  <c r="C1539" i="37"/>
  <c r="H1539" i="37" s="1"/>
  <c r="B1540" i="37"/>
  <c r="C1540" i="37"/>
  <c r="H1540" i="37" s="1"/>
  <c r="B1541" i="37"/>
  <c r="B1542" i="37"/>
  <c r="G1542" i="37" s="1"/>
  <c r="C1542" i="37"/>
  <c r="H1542" i="37" s="1"/>
  <c r="B1543" i="37"/>
  <c r="G1543" i="37" s="1"/>
  <c r="C1543" i="37"/>
  <c r="H1543" i="37" s="1"/>
  <c r="B1544" i="37"/>
  <c r="G1544" i="37" s="1"/>
  <c r="C1544" i="37"/>
  <c r="H1544" i="37" s="1"/>
  <c r="B1545" i="37"/>
  <c r="G1545" i="37" s="1"/>
  <c r="C1545" i="37"/>
  <c r="H1545" i="37" s="1"/>
  <c r="B1546" i="37"/>
  <c r="B1547" i="37"/>
  <c r="C1547" i="37"/>
  <c r="H1547" i="37" s="1"/>
  <c r="B1548" i="37"/>
  <c r="C1548" i="37"/>
  <c r="H1548" i="37" s="1"/>
  <c r="B1549" i="37"/>
  <c r="C1549" i="37"/>
  <c r="H1549" i="37" s="1"/>
  <c r="B1550" i="37"/>
  <c r="C1550" i="37"/>
  <c r="H1550" i="37" s="1"/>
  <c r="B1551" i="37"/>
  <c r="B1552" i="37"/>
  <c r="G1552" i="37" s="1"/>
  <c r="C1552" i="37"/>
  <c r="H1552" i="37" s="1"/>
  <c r="B1553" i="37"/>
  <c r="G1553" i="37" s="1"/>
  <c r="C1553" i="37"/>
  <c r="H1553" i="37" s="1"/>
  <c r="B1554" i="37"/>
  <c r="G1554" i="37" s="1"/>
  <c r="C1554" i="37"/>
  <c r="H1554" i="37" s="1"/>
  <c r="B1555" i="37"/>
  <c r="G1555" i="37" s="1"/>
  <c r="C1555" i="37"/>
  <c r="H1555" i="37" s="1"/>
  <c r="B1556" i="37"/>
  <c r="G1556" i="37" s="1"/>
  <c r="C1556" i="37"/>
  <c r="H1556" i="37" s="1"/>
  <c r="B1557" i="37"/>
  <c r="B1558" i="37"/>
  <c r="C1558" i="37"/>
  <c r="H1558" i="37" s="1"/>
  <c r="B1559" i="37"/>
  <c r="C1559" i="37"/>
  <c r="H1559" i="37" s="1"/>
  <c r="B1560" i="37"/>
  <c r="C1560" i="37"/>
  <c r="H1560" i="37" s="1"/>
  <c r="B1561" i="37"/>
  <c r="C1561" i="37"/>
  <c r="H1561" i="37" s="1"/>
  <c r="B3" i="19"/>
  <c r="H2" i="42"/>
  <c r="A5" i="42"/>
  <c r="C16" i="42"/>
  <c r="C18" i="42"/>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B7" i="1"/>
  <c r="D14" i="1"/>
  <c r="C4" i="37" s="1"/>
  <c r="E14" i="1"/>
  <c r="D4" i="37" s="1"/>
  <c r="F15" i="1"/>
  <c r="F16" i="1"/>
  <c r="F17" i="1"/>
  <c r="F18" i="1"/>
  <c r="F19" i="1"/>
  <c r="F20" i="1"/>
  <c r="F21" i="1"/>
  <c r="F22" i="1"/>
  <c r="D23" i="1"/>
  <c r="C13" i="37" s="1"/>
  <c r="E23" i="1"/>
  <c r="D13" i="37" s="1"/>
  <c r="F23" i="1"/>
  <c r="F24" i="1"/>
  <c r="F25" i="1"/>
  <c r="F26" i="1"/>
  <c r="F27" i="1"/>
  <c r="F28" i="1"/>
  <c r="D29" i="1"/>
  <c r="C19" i="37" s="1"/>
  <c r="E29" i="1"/>
  <c r="D19" i="37" s="1"/>
  <c r="F29" i="1"/>
  <c r="F30" i="1"/>
  <c r="F31" i="1"/>
  <c r="F32" i="1"/>
  <c r="F33" i="1"/>
  <c r="F34" i="1"/>
  <c r="D35" i="1"/>
  <c r="C25" i="37" s="1"/>
  <c r="E35" i="1"/>
  <c r="D25" i="37" s="1"/>
  <c r="F35" i="1"/>
  <c r="F36" i="1"/>
  <c r="F37" i="1"/>
  <c r="F38" i="1"/>
  <c r="F39" i="1"/>
  <c r="F40" i="1"/>
  <c r="F41" i="1"/>
  <c r="F42" i="1"/>
  <c r="D43" i="1"/>
  <c r="C33" i="37" s="1"/>
  <c r="E43" i="1"/>
  <c r="D33" i="37" s="1"/>
  <c r="F44" i="1"/>
  <c r="F45" i="1"/>
  <c r="D46" i="1"/>
  <c r="E46" i="1"/>
  <c r="D36" i="37" s="1"/>
  <c r="F47" i="1"/>
  <c r="F48" i="1"/>
  <c r="F49" i="1"/>
  <c r="E50" i="1"/>
  <c r="D40" i="37" s="1"/>
  <c r="D51" i="1"/>
  <c r="E51" i="1"/>
  <c r="D41" i="37" s="1"/>
  <c r="F52" i="1"/>
  <c r="F53" i="1"/>
  <c r="F54" i="1"/>
  <c r="F55" i="1"/>
  <c r="D57" i="1"/>
  <c r="C47" i="37" s="1"/>
  <c r="E57" i="1"/>
  <c r="D47" i="37" s="1"/>
  <c r="F58" i="1"/>
  <c r="F59" i="1"/>
  <c r="D60" i="1"/>
  <c r="E60" i="1"/>
  <c r="D50" i="37" s="1"/>
  <c r="F61" i="1"/>
  <c r="F62" i="1"/>
  <c r="F63" i="1"/>
  <c r="F64" i="1"/>
  <c r="D65" i="1"/>
  <c r="C55" i="37" s="1"/>
  <c r="E65" i="1"/>
  <c r="D55" i="37" s="1"/>
  <c r="F66" i="1"/>
  <c r="F67" i="1"/>
  <c r="D68" i="1"/>
  <c r="E68" i="1"/>
  <c r="D58" i="37" s="1"/>
  <c r="F69" i="1"/>
  <c r="F70" i="1"/>
  <c r="D71" i="1"/>
  <c r="C61" i="37" s="1"/>
  <c r="E71" i="1"/>
  <c r="D61" i="37" s="1"/>
  <c r="F72" i="1"/>
  <c r="F73" i="1"/>
  <c r="D74" i="1"/>
  <c r="C64" i="37" s="1"/>
  <c r="E74" i="1"/>
  <c r="D64" i="37" s="1"/>
  <c r="F74" i="1"/>
  <c r="F75" i="1"/>
  <c r="F76" i="1"/>
  <c r="D77" i="1"/>
  <c r="C67" i="37" s="1"/>
  <c r="E77" i="1"/>
  <c r="D67" i="37" s="1"/>
  <c r="F77" i="1"/>
  <c r="F78" i="1"/>
  <c r="F79" i="1"/>
  <c r="D80" i="1"/>
  <c r="E80" i="1"/>
  <c r="D70" i="37" s="1"/>
  <c r="F81" i="1"/>
  <c r="F82" i="1"/>
  <c r="F83" i="1"/>
  <c r="F84" i="1"/>
  <c r="D86" i="1"/>
  <c r="C76" i="37" s="1"/>
  <c r="E86" i="1"/>
  <c r="D76" i="37" s="1"/>
  <c r="F86" i="1"/>
  <c r="F87" i="1"/>
  <c r="F88" i="1"/>
  <c r="F89" i="1"/>
  <c r="F90" i="1"/>
  <c r="F91" i="1"/>
  <c r="F92" i="1"/>
  <c r="F93" i="1"/>
  <c r="D94" i="1"/>
  <c r="E94" i="1"/>
  <c r="D84" i="37" s="1"/>
  <c r="F95" i="1"/>
  <c r="F96" i="1"/>
  <c r="F97" i="1"/>
  <c r="F98" i="1"/>
  <c r="F99" i="1"/>
  <c r="F100" i="1"/>
  <c r="D101" i="1"/>
  <c r="C91" i="37" s="1"/>
  <c r="E101" i="1"/>
  <c r="D91" i="37" s="1"/>
  <c r="F102" i="1"/>
  <c r="F103" i="1"/>
  <c r="F104" i="1"/>
  <c r="F105" i="1"/>
  <c r="F106" i="1"/>
  <c r="F107" i="1"/>
  <c r="F108" i="1"/>
  <c r="D109" i="1"/>
  <c r="C99" i="37" s="1"/>
  <c r="E109" i="1"/>
  <c r="D99" i="37" s="1"/>
  <c r="F110" i="1"/>
  <c r="F111" i="1"/>
  <c r="F112" i="1"/>
  <c r="F113" i="1"/>
  <c r="F114" i="1"/>
  <c r="F115" i="1"/>
  <c r="D117" i="1"/>
  <c r="C107" i="37" s="1"/>
  <c r="E117" i="1"/>
  <c r="D107" i="37" s="1"/>
  <c r="F118" i="1"/>
  <c r="F119" i="1"/>
  <c r="F120" i="1"/>
  <c r="F121" i="1"/>
  <c r="D122" i="1"/>
  <c r="C112" i="37" s="1"/>
  <c r="E122" i="1"/>
  <c r="D112" i="37" s="1"/>
  <c r="F123" i="1"/>
  <c r="F124" i="1"/>
  <c r="F125" i="1"/>
  <c r="F126" i="1"/>
  <c r="F127" i="1"/>
  <c r="F128" i="1"/>
  <c r="F129" i="1"/>
  <c r="D130" i="1"/>
  <c r="E130" i="1"/>
  <c r="D120" i="37" s="1"/>
  <c r="F131" i="1"/>
  <c r="F132" i="1"/>
  <c r="F133" i="1"/>
  <c r="D135" i="1"/>
  <c r="E135" i="1"/>
  <c r="D125" i="37" s="1"/>
  <c r="F136" i="1"/>
  <c r="F137" i="1"/>
  <c r="D138" i="1"/>
  <c r="C128" i="37" s="1"/>
  <c r="E138" i="1"/>
  <c r="D128" i="37" s="1"/>
  <c r="F138" i="1"/>
  <c r="F139" i="1"/>
  <c r="F140" i="1"/>
  <c r="D141" i="1"/>
  <c r="C131" i="37" s="1"/>
  <c r="D142" i="1"/>
  <c r="C132" i="37" s="1"/>
  <c r="E142" i="1"/>
  <c r="D132" i="37" s="1"/>
  <c r="F142" i="1"/>
  <c r="F143" i="1"/>
  <c r="F144" i="1"/>
  <c r="F145" i="1"/>
  <c r="F146" i="1"/>
  <c r="D147" i="1"/>
  <c r="C137" i="37" s="1"/>
  <c r="D148" i="1"/>
  <c r="E148" i="1"/>
  <c r="F149" i="1"/>
  <c r="F150" i="1"/>
  <c r="F151" i="1"/>
  <c r="F152" i="1"/>
  <c r="F153" i="1"/>
  <c r="F154" i="1"/>
  <c r="F155" i="1"/>
  <c r="F156" i="1"/>
  <c r="F157" i="1"/>
  <c r="F158" i="1"/>
  <c r="E160" i="1"/>
  <c r="D161" i="1"/>
  <c r="C151" i="37" s="1"/>
  <c r="E161" i="1"/>
  <c r="D151" i="37" s="1"/>
  <c r="F162" i="1"/>
  <c r="F163" i="1"/>
  <c r="F164" i="1"/>
  <c r="F165" i="1"/>
  <c r="F166" i="1"/>
  <c r="D167" i="1"/>
  <c r="C157" i="37" s="1"/>
  <c r="E167" i="1"/>
  <c r="D157" i="37" s="1"/>
  <c r="F168" i="1"/>
  <c r="F169" i="1"/>
  <c r="F170" i="1"/>
  <c r="D172" i="1"/>
  <c r="E172" i="1"/>
  <c r="F173" i="1"/>
  <c r="F174" i="1"/>
  <c r="F175" i="1"/>
  <c r="F176" i="1"/>
  <c r="D177" i="1"/>
  <c r="C167" i="37" s="1"/>
  <c r="E177" i="1"/>
  <c r="D167" i="37" s="1"/>
  <c r="F178" i="1"/>
  <c r="F179" i="1"/>
  <c r="F180" i="1"/>
  <c r="F181" i="1"/>
  <c r="F182" i="1"/>
  <c r="F183" i="1"/>
  <c r="F184" i="1"/>
  <c r="D185" i="1"/>
  <c r="C175" i="37" s="1"/>
  <c r="E185" i="1"/>
  <c r="D175" i="37" s="1"/>
  <c r="F185" i="1"/>
  <c r="F186" i="1"/>
  <c r="F187" i="1"/>
  <c r="F188" i="1"/>
  <c r="F189" i="1"/>
  <c r="F190" i="1"/>
  <c r="F191" i="1"/>
  <c r="F192" i="1"/>
  <c r="F193" i="1"/>
  <c r="F194" i="1"/>
  <c r="F195" i="1"/>
  <c r="D196" i="1"/>
  <c r="C186" i="37" s="1"/>
  <c r="E196" i="1"/>
  <c r="D186" i="37" s="1"/>
  <c r="F197" i="1"/>
  <c r="F198" i="1"/>
  <c r="F199" i="1"/>
  <c r="F200" i="1"/>
  <c r="F201" i="1"/>
  <c r="F202" i="1"/>
  <c r="F203" i="1"/>
  <c r="D205" i="1"/>
  <c r="C195" i="37" s="1"/>
  <c r="E205" i="1"/>
  <c r="D195" i="37" s="1"/>
  <c r="F205" i="1"/>
  <c r="F206" i="1"/>
  <c r="F207" i="1"/>
  <c r="F208" i="1"/>
  <c r="F209" i="1"/>
  <c r="D210" i="1"/>
  <c r="C200" i="37" s="1"/>
  <c r="E210" i="1"/>
  <c r="D200" i="37" s="1"/>
  <c r="F211" i="1"/>
  <c r="F212" i="1"/>
  <c r="F213" i="1"/>
  <c r="F214" i="1"/>
  <c r="F215" i="1"/>
  <c r="F216" i="1"/>
  <c r="F217" i="1"/>
  <c r="D218" i="1"/>
  <c r="E218" i="1"/>
  <c r="D208" i="37" s="1"/>
  <c r="F219" i="1"/>
  <c r="F220" i="1"/>
  <c r="F221" i="1"/>
  <c r="F222" i="1"/>
  <c r="D224" i="1"/>
  <c r="C214" i="37" s="1"/>
  <c r="E224" i="1"/>
  <c r="D214" i="37" s="1"/>
  <c r="F225" i="1"/>
  <c r="F226" i="1"/>
  <c r="D227" i="1"/>
  <c r="C217" i="37" s="1"/>
  <c r="E227" i="1"/>
  <c r="D217" i="37" s="1"/>
  <c r="F227" i="1"/>
  <c r="F228" i="1"/>
  <c r="F229" i="1"/>
  <c r="F230" i="1"/>
  <c r="D233" i="1"/>
  <c r="E233" i="1"/>
  <c r="F234" i="1"/>
  <c r="F235" i="1"/>
  <c r="D236" i="1"/>
  <c r="C226" i="37" s="1"/>
  <c r="H226" i="37" s="1"/>
  <c r="E236" i="1"/>
  <c r="D226" i="37" s="1"/>
  <c r="F237" i="1"/>
  <c r="F238" i="1"/>
  <c r="D239" i="1"/>
  <c r="C229" i="37" s="1"/>
  <c r="E239" i="1"/>
  <c r="D229" i="37" s="1"/>
  <c r="F240" i="1"/>
  <c r="F241" i="1"/>
  <c r="D242" i="1"/>
  <c r="C232" i="37" s="1"/>
  <c r="E242" i="1"/>
  <c r="D232" i="37" s="1"/>
  <c r="F243" i="1"/>
  <c r="F244" i="1"/>
  <c r="D245" i="1"/>
  <c r="E245" i="1"/>
  <c r="D235" i="37" s="1"/>
  <c r="F246" i="1"/>
  <c r="D249" i="1"/>
  <c r="E249" i="1"/>
  <c r="D239" i="37" s="1"/>
  <c r="F250" i="1"/>
  <c r="F251" i="1"/>
  <c r="D252" i="1"/>
  <c r="C242" i="37" s="1"/>
  <c r="E252" i="1"/>
  <c r="D242" i="37" s="1"/>
  <c r="D258" i="1"/>
  <c r="C248" i="37" s="1"/>
  <c r="E258" i="1"/>
  <c r="D248" i="37" s="1"/>
  <c r="F258" i="1"/>
  <c r="F259" i="1"/>
  <c r="F260" i="1"/>
  <c r="F261" i="1"/>
  <c r="F262" i="1"/>
  <c r="D264" i="1"/>
  <c r="C254" i="37" s="1"/>
  <c r="E264" i="1"/>
  <c r="D254" i="37" s="1"/>
  <c r="F265" i="1"/>
  <c r="F266" i="1"/>
  <c r="D269" i="1"/>
  <c r="E269" i="1"/>
  <c r="D259" i="37" s="1"/>
  <c r="F269" i="1"/>
  <c r="F270" i="1"/>
  <c r="F271" i="1"/>
  <c r="D273" i="1"/>
  <c r="C263" i="37" s="1"/>
  <c r="E273" i="1"/>
  <c r="D263" i="37" s="1"/>
  <c r="F274" i="1"/>
  <c r="F275" i="1"/>
  <c r="D277" i="1"/>
  <c r="C267" i="37" s="1"/>
  <c r="E277" i="1"/>
  <c r="D267" i="37" s="1"/>
  <c r="F278" i="1"/>
  <c r="F279" i="1"/>
  <c r="F280" i="1"/>
  <c r="F281" i="1"/>
  <c r="F282" i="1"/>
  <c r="D283" i="1"/>
  <c r="C273" i="37" s="1"/>
  <c r="E283" i="1"/>
  <c r="D273" i="37" s="1"/>
  <c r="F284" i="1"/>
  <c r="F285" i="1"/>
  <c r="F286" i="1"/>
  <c r="F288" i="1"/>
  <c r="F289" i="1"/>
  <c r="D290" i="1"/>
  <c r="C280" i="37" s="1"/>
  <c r="H280" i="37" s="1"/>
  <c r="E290" i="1"/>
  <c r="D280" i="37" s="1"/>
  <c r="D291" i="1"/>
  <c r="C281" i="37" s="1"/>
  <c r="E291" i="1"/>
  <c r="D281" i="37" s="1"/>
  <c r="F295" i="1"/>
  <c r="F296" i="1"/>
  <c r="F297" i="1"/>
  <c r="F298" i="1"/>
  <c r="F299" i="1"/>
  <c r="E302" i="1"/>
  <c r="D291" i="37" s="1"/>
  <c r="D303" i="1"/>
  <c r="E303" i="1"/>
  <c r="D292" i="37" s="1"/>
  <c r="F304" i="1"/>
  <c r="F305" i="1"/>
  <c r="F306" i="1"/>
  <c r="D307" i="1"/>
  <c r="C296" i="37" s="1"/>
  <c r="H296" i="37" s="1"/>
  <c r="E307" i="1"/>
  <c r="D296" i="37" s="1"/>
  <c r="F307" i="1"/>
  <c r="F308" i="1"/>
  <c r="F309" i="1"/>
  <c r="F310" i="1"/>
  <c r="F311" i="1"/>
  <c r="F312" i="1"/>
  <c r="F313" i="1"/>
  <c r="D315" i="1"/>
  <c r="C304" i="37" s="1"/>
  <c r="E315" i="1"/>
  <c r="D304" i="37" s="1"/>
  <c r="F316" i="1"/>
  <c r="F317" i="1"/>
  <c r="F318" i="1"/>
  <c r="F319" i="1"/>
  <c r="D320" i="1"/>
  <c r="C309" i="37" s="1"/>
  <c r="E320" i="1"/>
  <c r="D309" i="37" s="1"/>
  <c r="F320" i="1"/>
  <c r="F321" i="1"/>
  <c r="F322" i="1"/>
  <c r="F323" i="1"/>
  <c r="F324" i="1"/>
  <c r="F325" i="1"/>
  <c r="F326" i="1"/>
  <c r="F327" i="1"/>
  <c r="F328" i="1"/>
  <c r="D329" i="1"/>
  <c r="C318" i="37" s="1"/>
  <c r="E329" i="1"/>
  <c r="D318" i="37" s="1"/>
  <c r="F330" i="1"/>
  <c r="F331" i="1"/>
  <c r="F332" i="1"/>
  <c r="F333" i="1"/>
  <c r="D334" i="1"/>
  <c r="E334" i="1"/>
  <c r="D323" i="37" s="1"/>
  <c r="F335" i="1"/>
  <c r="F336" i="1"/>
  <c r="F337" i="1"/>
  <c r="F338" i="1"/>
  <c r="D339" i="1"/>
  <c r="C328" i="37" s="1"/>
  <c r="E339" i="1"/>
  <c r="D328" i="37" s="1"/>
  <c r="F340" i="1"/>
  <c r="F341" i="1"/>
  <c r="D342" i="1"/>
  <c r="C331" i="37" s="1"/>
  <c r="E342" i="1"/>
  <c r="D331" i="37" s="1"/>
  <c r="F343" i="1"/>
  <c r="F344" i="1"/>
  <c r="F345" i="1"/>
  <c r="F346" i="1"/>
  <c r="D347" i="1"/>
  <c r="C336" i="37" s="1"/>
  <c r="E347" i="1"/>
  <c r="D336" i="37" s="1"/>
  <c r="D348" i="1"/>
  <c r="C337" i="37" s="1"/>
  <c r="E348" i="1"/>
  <c r="D337" i="37" s="1"/>
  <c r="F348" i="1"/>
  <c r="F349" i="1"/>
  <c r="F350" i="1"/>
  <c r="D351" i="1"/>
  <c r="C340" i="37" s="1"/>
  <c r="E351" i="1"/>
  <c r="D340" i="37" s="1"/>
  <c r="F352" i="1"/>
  <c r="D355" i="1"/>
  <c r="C344" i="37" s="1"/>
  <c r="E355" i="1"/>
  <c r="D344" i="37" s="1"/>
  <c r="F355" i="1"/>
  <c r="F356" i="1"/>
  <c r="F357" i="1"/>
  <c r="F358" i="1"/>
  <c r="D359" i="1"/>
  <c r="C348" i="37" s="1"/>
  <c r="E359" i="1"/>
  <c r="D348" i="37" s="1"/>
  <c r="F360" i="1"/>
  <c r="F361" i="1"/>
  <c r="F362" i="1"/>
  <c r="F363" i="1"/>
  <c r="F364" i="1"/>
  <c r="F365" i="1"/>
  <c r="D367" i="1"/>
  <c r="C356" i="37" s="1"/>
  <c r="E367" i="1"/>
  <c r="D356" i="37" s="1"/>
  <c r="F368" i="1"/>
  <c r="F369" i="1"/>
  <c r="F370" i="1"/>
  <c r="F371" i="1"/>
  <c r="D372" i="1"/>
  <c r="C361" i="37" s="1"/>
  <c r="E372" i="1"/>
  <c r="D361" i="37" s="1"/>
  <c r="F373" i="1"/>
  <c r="F374" i="1"/>
  <c r="F375" i="1"/>
  <c r="F376" i="1"/>
  <c r="F377" i="1"/>
  <c r="F378" i="1"/>
  <c r="F379" i="1"/>
  <c r="F380" i="1"/>
  <c r="D381" i="1"/>
  <c r="C370" i="37" s="1"/>
  <c r="E381" i="1"/>
  <c r="D370" i="37" s="1"/>
  <c r="F382" i="1"/>
  <c r="F383" i="1"/>
  <c r="F384" i="1"/>
  <c r="F385" i="1"/>
  <c r="D386" i="1"/>
  <c r="C375" i="37" s="1"/>
  <c r="E386" i="1"/>
  <c r="D375" i="37" s="1"/>
  <c r="F387" i="1"/>
  <c r="F388" i="1"/>
  <c r="F389" i="1"/>
  <c r="F390" i="1"/>
  <c r="D391" i="1"/>
  <c r="C380" i="37" s="1"/>
  <c r="E391" i="1"/>
  <c r="D380" i="37" s="1"/>
  <c r="F392" i="1"/>
  <c r="F393" i="1"/>
  <c r="D394" i="1"/>
  <c r="C383" i="37" s="1"/>
  <c r="E394" i="1"/>
  <c r="D383" i="37" s="1"/>
  <c r="F395" i="1"/>
  <c r="F396" i="1"/>
  <c r="F397" i="1"/>
  <c r="F398" i="1"/>
  <c r="D399" i="1"/>
  <c r="C388" i="37" s="1"/>
  <c r="E399" i="1"/>
  <c r="D388" i="37" s="1"/>
  <c r="D400" i="1"/>
  <c r="C389" i="37" s="1"/>
  <c r="E400" i="1"/>
  <c r="D389" i="37" s="1"/>
  <c r="F400" i="1"/>
  <c r="F401" i="1"/>
  <c r="F402" i="1"/>
  <c r="D403" i="1"/>
  <c r="C392" i="37" s="1"/>
  <c r="E403" i="1"/>
  <c r="D392" i="37" s="1"/>
  <c r="F404" i="1"/>
  <c r="D405" i="1"/>
  <c r="C394" i="37" s="1"/>
  <c r="E405" i="1"/>
  <c r="D394" i="37" s="1"/>
  <c r="F406" i="1"/>
  <c r="F407" i="1"/>
  <c r="F408" i="1"/>
  <c r="F409" i="1"/>
  <c r="F412" i="1"/>
  <c r="F413" i="1"/>
  <c r="F414" i="1"/>
  <c r="D419" i="1"/>
  <c r="C408" i="37" s="1"/>
  <c r="E419" i="1"/>
  <c r="D408" i="37" s="1"/>
  <c r="D420" i="1"/>
  <c r="C409" i="37" s="1"/>
  <c r="E420" i="1"/>
  <c r="D409" i="37" s="1"/>
  <c r="F420" i="1"/>
  <c r="D421" i="1"/>
  <c r="C410" i="37" s="1"/>
  <c r="E421" i="1"/>
  <c r="D410" i="37" s="1"/>
  <c r="D425" i="1"/>
  <c r="C413" i="37" s="1"/>
  <c r="E425" i="1"/>
  <c r="D413" i="37" s="1"/>
  <c r="F425" i="1"/>
  <c r="F426" i="1"/>
  <c r="F427" i="1"/>
  <c r="F428" i="1"/>
  <c r="F429" i="1"/>
  <c r="D430" i="1"/>
  <c r="C418" i="37" s="1"/>
  <c r="E430" i="1"/>
  <c r="D418" i="37" s="1"/>
  <c r="F430" i="1"/>
  <c r="F431" i="1"/>
  <c r="F432" i="1"/>
  <c r="D433" i="1"/>
  <c r="C421" i="37" s="1"/>
  <c r="E433" i="1"/>
  <c r="D421" i="37" s="1"/>
  <c r="F434" i="1"/>
  <c r="F435" i="1"/>
  <c r="F436" i="1"/>
  <c r="F437" i="1"/>
  <c r="D438" i="1"/>
  <c r="C426" i="37" s="1"/>
  <c r="E438" i="1"/>
  <c r="D426" i="37" s="1"/>
  <c r="F438" i="1"/>
  <c r="F439" i="1"/>
  <c r="F440" i="1"/>
  <c r="F441" i="1"/>
  <c r="F442" i="1"/>
  <c r="F443" i="1"/>
  <c r="F444" i="1"/>
  <c r="D445" i="1"/>
  <c r="C433" i="37" s="1"/>
  <c r="E445" i="1"/>
  <c r="D433" i="37" s="1"/>
  <c r="F446" i="1"/>
  <c r="F447" i="1"/>
  <c r="F448" i="1"/>
  <c r="F449" i="1"/>
  <c r="D450" i="1"/>
  <c r="C438" i="37" s="1"/>
  <c r="E450" i="1"/>
  <c r="D438" i="37" s="1"/>
  <c r="F450" i="1"/>
  <c r="F451" i="1"/>
  <c r="F452" i="1"/>
  <c r="F453" i="1"/>
  <c r="F454" i="1"/>
  <c r="F455" i="1"/>
  <c r="F456" i="1"/>
  <c r="F457" i="1"/>
  <c r="D458" i="1"/>
  <c r="C446" i="37" s="1"/>
  <c r="E458" i="1"/>
  <c r="D446" i="37" s="1"/>
  <c r="F459" i="1"/>
  <c r="F460" i="1"/>
  <c r="F461" i="1"/>
  <c r="D463" i="1"/>
  <c r="C451" i="37" s="1"/>
  <c r="H451" i="37" s="1"/>
  <c r="E463" i="1"/>
  <c r="D451" i="37" s="1"/>
  <c r="F464" i="1"/>
  <c r="F465" i="1"/>
  <c r="D466" i="1"/>
  <c r="C454" i="37" s="1"/>
  <c r="E466" i="1"/>
  <c r="D454" i="37" s="1"/>
  <c r="F467" i="1"/>
  <c r="F468" i="1"/>
  <c r="D469" i="1"/>
  <c r="C457" i="37" s="1"/>
  <c r="E469" i="1"/>
  <c r="D457" i="37" s="1"/>
  <c r="F469" i="1"/>
  <c r="F470" i="1"/>
  <c r="F471" i="1"/>
  <c r="D472" i="1"/>
  <c r="C460" i="37" s="1"/>
  <c r="E472" i="1"/>
  <c r="D460" i="37" s="1"/>
  <c r="F473" i="1"/>
  <c r="F474" i="1"/>
  <c r="D476" i="1"/>
  <c r="C464" i="37" s="1"/>
  <c r="E476" i="1"/>
  <c r="D464" i="37" s="1"/>
  <c r="F477" i="1"/>
  <c r="F478" i="1"/>
  <c r="F479" i="1"/>
  <c r="F480" i="1"/>
  <c r="D481" i="1"/>
  <c r="C469" i="37" s="1"/>
  <c r="E481" i="1"/>
  <c r="D469" i="37" s="1"/>
  <c r="F481" i="1"/>
  <c r="F482" i="1"/>
  <c r="F483" i="1"/>
  <c r="D484" i="1"/>
  <c r="C472" i="37" s="1"/>
  <c r="E484" i="1"/>
  <c r="D472" i="37" s="1"/>
  <c r="F485" i="1"/>
  <c r="F486" i="1"/>
  <c r="D488" i="1"/>
  <c r="C476" i="37" s="1"/>
  <c r="E488" i="1"/>
  <c r="D476" i="37" s="1"/>
  <c r="F489" i="1"/>
  <c r="F490" i="1"/>
  <c r="F491" i="1"/>
  <c r="F492" i="1"/>
  <c r="D493" i="1"/>
  <c r="C481" i="37" s="1"/>
  <c r="E493" i="1"/>
  <c r="D481" i="37" s="1"/>
  <c r="F493" i="1"/>
  <c r="F494" i="1"/>
  <c r="F495" i="1"/>
  <c r="F496" i="1"/>
  <c r="F497" i="1"/>
  <c r="D498" i="1"/>
  <c r="C486" i="37" s="1"/>
  <c r="E498" i="1"/>
  <c r="D486" i="37" s="1"/>
  <c r="F499" i="1"/>
  <c r="F500" i="1"/>
  <c r="F501" i="1"/>
  <c r="F502" i="1"/>
  <c r="F503" i="1"/>
  <c r="F504" i="1"/>
  <c r="D505" i="1"/>
  <c r="C493" i="37" s="1"/>
  <c r="E505" i="1"/>
  <c r="D493" i="37" s="1"/>
  <c r="F505" i="1"/>
  <c r="F506" i="1"/>
  <c r="F507" i="1"/>
  <c r="F508" i="1"/>
  <c r="F509" i="1"/>
  <c r="D510" i="1"/>
  <c r="C498" i="37" s="1"/>
  <c r="E510" i="1"/>
  <c r="D498" i="37" s="1"/>
  <c r="F511" i="1"/>
  <c r="F512" i="1"/>
  <c r="F513" i="1"/>
  <c r="F514" i="1"/>
  <c r="F515" i="1"/>
  <c r="F516" i="1"/>
  <c r="F517" i="1"/>
  <c r="D519" i="1"/>
  <c r="C507" i="37" s="1"/>
  <c r="E519" i="1"/>
  <c r="D507" i="37" s="1"/>
  <c r="F519" i="1"/>
  <c r="F520" i="1"/>
  <c r="F521" i="1"/>
  <c r="D522" i="1"/>
  <c r="C510" i="37" s="1"/>
  <c r="E522" i="1"/>
  <c r="D510" i="37" s="1"/>
  <c r="F523" i="1"/>
  <c r="F524" i="1"/>
  <c r="D525" i="1"/>
  <c r="C513" i="37" s="1"/>
  <c r="E525" i="1"/>
  <c r="D513" i="37" s="1"/>
  <c r="F526" i="1"/>
  <c r="F527" i="1"/>
  <c r="D528" i="1"/>
  <c r="C516" i="37" s="1"/>
  <c r="E528" i="1"/>
  <c r="D516" i="37" s="1"/>
  <c r="F529" i="1"/>
  <c r="F530" i="1"/>
  <c r="D533" i="1"/>
  <c r="C521" i="37" s="1"/>
  <c r="E533" i="1"/>
  <c r="D521" i="37" s="1"/>
  <c r="F534" i="1"/>
  <c r="F535" i="1"/>
  <c r="F536" i="1"/>
  <c r="F537" i="1"/>
  <c r="D538" i="1"/>
  <c r="C526" i="37" s="1"/>
  <c r="E538" i="1"/>
  <c r="D526" i="37" s="1"/>
  <c r="F539" i="1"/>
  <c r="F540" i="1"/>
  <c r="D541" i="1"/>
  <c r="C529" i="37" s="1"/>
  <c r="E541" i="1"/>
  <c r="D529" i="37" s="1"/>
  <c r="F542" i="1"/>
  <c r="F543" i="1"/>
  <c r="F544" i="1"/>
  <c r="F545" i="1"/>
  <c r="D546" i="1"/>
  <c r="C534" i="37" s="1"/>
  <c r="E546" i="1"/>
  <c r="D534" i="37" s="1"/>
  <c r="F547" i="1"/>
  <c r="F548" i="1"/>
  <c r="F549" i="1"/>
  <c r="F550" i="1"/>
  <c r="F551" i="1"/>
  <c r="F552" i="1"/>
  <c r="D553" i="1"/>
  <c r="C541" i="37" s="1"/>
  <c r="E553" i="1"/>
  <c r="D541" i="37" s="1"/>
  <c r="F554" i="1"/>
  <c r="F555" i="1"/>
  <c r="F556" i="1"/>
  <c r="F557" i="1"/>
  <c r="D558" i="1"/>
  <c r="C546" i="37" s="1"/>
  <c r="E558" i="1"/>
  <c r="D546" i="37" s="1"/>
  <c r="F559" i="1"/>
  <c r="F560" i="1"/>
  <c r="F561" i="1"/>
  <c r="F562" i="1"/>
  <c r="F563" i="1"/>
  <c r="F564" i="1"/>
  <c r="F565" i="1"/>
  <c r="D566" i="1"/>
  <c r="C554" i="37" s="1"/>
  <c r="E566" i="1"/>
  <c r="D554" i="37" s="1"/>
  <c r="F567" i="1"/>
  <c r="F568" i="1"/>
  <c r="F569" i="1"/>
  <c r="D571" i="1"/>
  <c r="C559" i="37" s="1"/>
  <c r="E571" i="1"/>
  <c r="D559" i="37" s="1"/>
  <c r="F571" i="1"/>
  <c r="F572" i="1"/>
  <c r="F573" i="1"/>
  <c r="D574" i="1"/>
  <c r="C562" i="37" s="1"/>
  <c r="E574" i="1"/>
  <c r="D562" i="37" s="1"/>
  <c r="F575" i="1"/>
  <c r="F576" i="1"/>
  <c r="D577" i="1"/>
  <c r="C565" i="37" s="1"/>
  <c r="E577" i="1"/>
  <c r="D565" i="37" s="1"/>
  <c r="F578" i="1"/>
  <c r="F579" i="1"/>
  <c r="D580" i="1"/>
  <c r="C568" i="37" s="1"/>
  <c r="E580" i="1"/>
  <c r="D568" i="37" s="1"/>
  <c r="F580" i="1"/>
  <c r="F581" i="1"/>
  <c r="F582" i="1"/>
  <c r="D584" i="1"/>
  <c r="C572" i="37" s="1"/>
  <c r="E584" i="1"/>
  <c r="D572" i="37" s="1"/>
  <c r="F585" i="1"/>
  <c r="F586" i="1"/>
  <c r="F587" i="1"/>
  <c r="D588" i="1"/>
  <c r="C576" i="37" s="1"/>
  <c r="E588" i="1"/>
  <c r="D576" i="37" s="1"/>
  <c r="F589" i="1"/>
  <c r="D590" i="1"/>
  <c r="C578" i="37" s="1"/>
  <c r="E590" i="1"/>
  <c r="D578" i="37" s="1"/>
  <c r="F591" i="1"/>
  <c r="F592" i="1"/>
  <c r="D593" i="1"/>
  <c r="C581" i="37" s="1"/>
  <c r="E593" i="1"/>
  <c r="D581" i="37" s="1"/>
  <c r="F594" i="1"/>
  <c r="F595" i="1"/>
  <c r="D597" i="1"/>
  <c r="C585" i="37" s="1"/>
  <c r="E597" i="1"/>
  <c r="D585" i="37" s="1"/>
  <c r="F598" i="1"/>
  <c r="F599" i="1"/>
  <c r="F600" i="1"/>
  <c r="F601" i="1"/>
  <c r="D602" i="1"/>
  <c r="C590" i="37" s="1"/>
  <c r="E602" i="1"/>
  <c r="D590" i="37" s="1"/>
  <c r="F603" i="1"/>
  <c r="F604" i="1"/>
  <c r="F605" i="1"/>
  <c r="D606" i="1"/>
  <c r="C594" i="37" s="1"/>
  <c r="E606" i="1"/>
  <c r="D594" i="37" s="1"/>
  <c r="F607" i="1"/>
  <c r="D608" i="1"/>
  <c r="C596" i="37" s="1"/>
  <c r="E608" i="1"/>
  <c r="D596" i="37" s="1"/>
  <c r="F609" i="1"/>
  <c r="F610" i="1"/>
  <c r="F611" i="1"/>
  <c r="F612" i="1"/>
  <c r="F613" i="1"/>
  <c r="F614" i="1"/>
  <c r="D615" i="1"/>
  <c r="C603" i="37" s="1"/>
  <c r="E615" i="1"/>
  <c r="D603" i="37" s="1"/>
  <c r="F616" i="1"/>
  <c r="F617" i="1"/>
  <c r="F618" i="1"/>
  <c r="F619" i="1"/>
  <c r="D620" i="1"/>
  <c r="C608" i="37" s="1"/>
  <c r="E620" i="1"/>
  <c r="D608" i="37" s="1"/>
  <c r="F620" i="1"/>
  <c r="F621" i="1"/>
  <c r="F622" i="1"/>
  <c r="F623" i="1"/>
  <c r="F624" i="1"/>
  <c r="F625" i="1"/>
  <c r="F626" i="1"/>
  <c r="F627" i="1"/>
  <c r="D629" i="1"/>
  <c r="C617" i="37" s="1"/>
  <c r="E629" i="1"/>
  <c r="D617" i="37" s="1"/>
  <c r="F630" i="1"/>
  <c r="F631" i="1"/>
  <c r="D632" i="1"/>
  <c r="C620" i="37" s="1"/>
  <c r="E632" i="1"/>
  <c r="D620" i="37" s="1"/>
  <c r="F633" i="1"/>
  <c r="F634" i="1"/>
  <c r="D635" i="1"/>
  <c r="C623" i="37" s="1"/>
  <c r="H623" i="37" s="1"/>
  <c r="E635" i="1"/>
  <c r="D623" i="37" s="1"/>
  <c r="F636" i="1"/>
  <c r="F637" i="1"/>
  <c r="F640" i="1"/>
  <c r="F641" i="1"/>
  <c r="D647" i="1"/>
  <c r="C635" i="37" s="1"/>
  <c r="F650" i="1"/>
  <c r="F652" i="1"/>
  <c r="F653" i="1"/>
  <c r="F654" i="1"/>
  <c r="D655" i="1"/>
  <c r="C642" i="37" s="1"/>
  <c r="E655" i="1"/>
  <c r="D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s="1"/>
  <c r="E14" i="27"/>
  <c r="D979" i="37" s="1"/>
  <c r="F15" i="27"/>
  <c r="F16" i="27"/>
  <c r="F17" i="27"/>
  <c r="D19" i="27"/>
  <c r="C984" i="37" s="1"/>
  <c r="E19" i="27"/>
  <c r="D984" i="37" s="1"/>
  <c r="F20" i="27"/>
  <c r="F21" i="27"/>
  <c r="F22" i="27"/>
  <c r="F23" i="27"/>
  <c r="F24" i="27"/>
  <c r="D25" i="27"/>
  <c r="C990" i="37" s="1"/>
  <c r="E25" i="27"/>
  <c r="D990" i="37" s="1"/>
  <c r="F26" i="27"/>
  <c r="F27" i="27"/>
  <c r="F28" i="27"/>
  <c r="F29" i="27"/>
  <c r="F30" i="27"/>
  <c r="F31" i="27"/>
  <c r="F32" i="27"/>
  <c r="F33" i="27"/>
  <c r="F34" i="27"/>
  <c r="D35" i="27"/>
  <c r="C1000" i="37" s="1"/>
  <c r="E35" i="27"/>
  <c r="D1000" i="37" s="1"/>
  <c r="F36" i="27"/>
  <c r="F37" i="27"/>
  <c r="F38" i="27"/>
  <c r="F39" i="27"/>
  <c r="F40" i="27"/>
  <c r="D41" i="27"/>
  <c r="C1006" i="37" s="1"/>
  <c r="E41" i="27"/>
  <c r="D1006" i="37" s="1"/>
  <c r="F42" i="27"/>
  <c r="F43" i="27"/>
  <c r="F44" i="27"/>
  <c r="F45" i="27"/>
  <c r="F46" i="27"/>
  <c r="D47" i="27"/>
  <c r="C1012" i="37" s="1"/>
  <c r="E47" i="27"/>
  <c r="D1012" i="37" s="1"/>
  <c r="F48" i="27"/>
  <c r="F49" i="27"/>
  <c r="F50" i="27"/>
  <c r="D51" i="27"/>
  <c r="C1016" i="37" s="1"/>
  <c r="E51" i="27"/>
  <c r="D1016" i="37" s="1"/>
  <c r="F51" i="27"/>
  <c r="F52" i="27"/>
  <c r="F53" i="27"/>
  <c r="F54" i="27"/>
  <c r="F55" i="27"/>
  <c r="F56" i="27"/>
  <c r="F57" i="27"/>
  <c r="D58" i="27"/>
  <c r="C1023" i="37" s="1"/>
  <c r="E58" i="27"/>
  <c r="D1023" i="37" s="1"/>
  <c r="F59" i="27"/>
  <c r="F60" i="27"/>
  <c r="F61" i="27"/>
  <c r="D62" i="27"/>
  <c r="C1027" i="37" s="1"/>
  <c r="H1027" i="37" s="1"/>
  <c r="E62" i="27"/>
  <c r="D1027" i="37" s="1"/>
  <c r="F63" i="27"/>
  <c r="F64" i="27"/>
  <c r="F65" i="27"/>
  <c r="F66" i="27"/>
  <c r="F67" i="27"/>
  <c r="F68" i="27"/>
  <c r="D69" i="27"/>
  <c r="C1034" i="37" s="1"/>
  <c r="E69" i="27"/>
  <c r="D1034" i="37" s="1"/>
  <c r="F69" i="27"/>
  <c r="F70" i="27"/>
  <c r="F71" i="27"/>
  <c r="F72" i="27"/>
  <c r="F73" i="27"/>
  <c r="D75" i="27"/>
  <c r="C1040" i="37" s="1"/>
  <c r="D76" i="27"/>
  <c r="C1041" i="37" s="1"/>
  <c r="E76" i="27"/>
  <c r="D1041" i="37" s="1"/>
  <c r="F77" i="27"/>
  <c r="F78" i="27"/>
  <c r="F79" i="27"/>
  <c r="F80" i="27"/>
  <c r="F81" i="27"/>
  <c r="F82" i="27"/>
  <c r="F83" i="27"/>
  <c r="D85" i="27"/>
  <c r="C1050" i="37" s="1"/>
  <c r="E85" i="27"/>
  <c r="D1050" i="37" s="1"/>
  <c r="F86" i="27"/>
  <c r="F87" i="27"/>
  <c r="F88" i="27"/>
  <c r="F89" i="27"/>
  <c r="F90" i="27"/>
  <c r="F91" i="27"/>
  <c r="D93" i="27"/>
  <c r="C1058" i="37" s="1"/>
  <c r="E93" i="27"/>
  <c r="D1058" i="37" s="1"/>
  <c r="F94" i="27"/>
  <c r="F95" i="27"/>
  <c r="F96" i="27"/>
  <c r="F97" i="27"/>
  <c r="F98" i="27"/>
  <c r="F99" i="27"/>
  <c r="F100" i="27"/>
  <c r="F101" i="27"/>
  <c r="F102" i="27"/>
  <c r="F103" i="27"/>
  <c r="F104" i="27"/>
  <c r="F105" i="27"/>
  <c r="F106" i="27"/>
  <c r="F107" i="27"/>
  <c r="F108" i="27"/>
  <c r="F109" i="27"/>
  <c r="F110" i="27"/>
  <c r="D111" i="27"/>
  <c r="C1076" i="37" s="1"/>
  <c r="E111" i="27"/>
  <c r="D1076" i="37" s="1"/>
  <c r="F112" i="27"/>
  <c r="F113" i="27"/>
  <c r="F114" i="27"/>
  <c r="F115" i="27"/>
  <c r="F116" i="27"/>
  <c r="F117" i="27"/>
  <c r="F118" i="27"/>
  <c r="F119" i="27"/>
  <c r="F120" i="27"/>
  <c r="F121" i="27"/>
  <c r="F122" i="27"/>
  <c r="D124" i="27"/>
  <c r="C1089" i="37" s="1"/>
  <c r="E124" i="27"/>
  <c r="D1089" i="37" s="1"/>
  <c r="F124" i="27"/>
  <c r="F125" i="27"/>
  <c r="F126" i="27"/>
  <c r="F127" i="27"/>
  <c r="F128" i="27"/>
  <c r="F129" i="27"/>
  <c r="F130" i="27"/>
  <c r="D131" i="27"/>
  <c r="C1096" i="37" s="1"/>
  <c r="E131" i="27"/>
  <c r="D1096" i="37" s="1"/>
  <c r="F132" i="27"/>
  <c r="F133" i="27"/>
  <c r="F134" i="27"/>
  <c r="F135" i="27"/>
  <c r="F136" i="27"/>
  <c r="F137" i="27"/>
  <c r="F138" i="27"/>
  <c r="D140" i="27"/>
  <c r="C1105" i="37" s="1"/>
  <c r="E140" i="27"/>
  <c r="D1105" i="37" s="1"/>
  <c r="F141" i="27"/>
  <c r="F142" i="27"/>
  <c r="F143" i="27"/>
  <c r="F144" i="27"/>
  <c r="F145" i="27"/>
  <c r="F146" i="27"/>
  <c r="D147" i="27"/>
  <c r="C1112" i="37" s="1"/>
  <c r="E147" i="27"/>
  <c r="D1112" i="37" s="1"/>
  <c r="F148" i="27"/>
  <c r="F149" i="27"/>
  <c r="F150" i="27"/>
  <c r="F152" i="27"/>
  <c r="F153" i="27"/>
  <c r="D154" i="27"/>
  <c r="C1119" i="37" s="1"/>
  <c r="E154" i="27"/>
  <c r="D1119" i="37" s="1"/>
  <c r="F155" i="27"/>
  <c r="F156" i="27"/>
  <c r="F157" i="27"/>
  <c r="F158" i="27"/>
  <c r="F159" i="27"/>
  <c r="F160" i="27"/>
  <c r="F161" i="27"/>
  <c r="F162" i="27"/>
  <c r="F163" i="27"/>
  <c r="F164" i="27"/>
  <c r="F165" i="27"/>
  <c r="F166" i="27"/>
  <c r="F167" i="27"/>
  <c r="F168" i="27"/>
  <c r="D169" i="27"/>
  <c r="C1134" i="37" s="1"/>
  <c r="E169" i="27"/>
  <c r="D1134" i="37" s="1"/>
  <c r="F170" i="27"/>
  <c r="F171" i="27"/>
  <c r="F172" i="27"/>
  <c r="F176" i="27"/>
  <c r="F177" i="27"/>
  <c r="D178" i="27"/>
  <c r="C1143" i="37" s="1"/>
  <c r="E178" i="27"/>
  <c r="D1143" i="37" s="1"/>
  <c r="F178" i="27"/>
  <c r="F179" i="27"/>
  <c r="F180" i="27"/>
  <c r="F181" i="27"/>
  <c r="F182" i="27"/>
  <c r="F183" i="27"/>
  <c r="F184" i="27"/>
  <c r="F185" i="27"/>
  <c r="F186" i="27"/>
  <c r="D188" i="27"/>
  <c r="C1153" i="37" s="1"/>
  <c r="E188" i="27"/>
  <c r="D1153" i="37" s="1"/>
  <c r="F189" i="27"/>
  <c r="F190" i="27"/>
  <c r="F191" i="27"/>
  <c r="F192" i="27"/>
  <c r="F193" i="27"/>
  <c r="F194" i="27"/>
  <c r="D195" i="27"/>
  <c r="C1160" i="37" s="1"/>
  <c r="H1160" i="37" s="1"/>
  <c r="E195" i="27"/>
  <c r="D1160" i="37" s="1"/>
  <c r="F196" i="27"/>
  <c r="F197" i="27"/>
  <c r="F198" i="27"/>
  <c r="F199" i="27"/>
  <c r="F200" i="27"/>
  <c r="F201" i="27"/>
  <c r="F202" i="27"/>
  <c r="D204" i="27"/>
  <c r="C1169" i="37" s="1"/>
  <c r="E204" i="27"/>
  <c r="D1169" i="37" s="1"/>
  <c r="F204" i="27"/>
  <c r="F205" i="27"/>
  <c r="F206" i="27"/>
  <c r="F207" i="27"/>
  <c r="F208" i="27"/>
  <c r="F209" i="27"/>
  <c r="F210" i="27"/>
  <c r="F211" i="27"/>
  <c r="F212" i="27"/>
  <c r="F213" i="27"/>
  <c r="F214" i="27"/>
  <c r="F215" i="27"/>
  <c r="F216" i="27"/>
  <c r="F217" i="27"/>
  <c r="F218" i="27"/>
  <c r="F219" i="27"/>
  <c r="F220" i="27"/>
  <c r="D221" i="27"/>
  <c r="C1186" i="37" s="1"/>
  <c r="E221" i="27"/>
  <c r="D1186" i="37" s="1"/>
  <c r="F222" i="27"/>
  <c r="F223" i="27"/>
  <c r="F224" i="27"/>
  <c r="F225" i="27"/>
  <c r="F226" i="27"/>
  <c r="F227" i="27"/>
  <c r="F228" i="27"/>
  <c r="F229" i="27"/>
  <c r="F230" i="27"/>
  <c r="D231" i="27"/>
  <c r="C1196" i="37" s="1"/>
  <c r="H1196" i="37" s="1"/>
  <c r="E231" i="27"/>
  <c r="D1196" i="37" s="1"/>
  <c r="F232" i="27"/>
  <c r="F233" i="27"/>
  <c r="D236" i="27"/>
  <c r="C1201" i="37" s="1"/>
  <c r="E236" i="27"/>
  <c r="D1201" i="37" s="1"/>
  <c r="F237" i="27"/>
  <c r="F238" i="27"/>
  <c r="D239" i="27"/>
  <c r="C1204" i="37" s="1"/>
  <c r="E239" i="27"/>
  <c r="D1204" i="37" s="1"/>
  <c r="F240" i="27"/>
  <c r="F241" i="27"/>
  <c r="F242" i="27"/>
  <c r="D243" i="27"/>
  <c r="C1208" i="37" s="1"/>
  <c r="E243" i="27"/>
  <c r="D1208" i="37" s="1"/>
  <c r="F243" i="27"/>
  <c r="F244" i="27"/>
  <c r="F245" i="27"/>
  <c r="F246" i="27"/>
  <c r="D247" i="27"/>
  <c r="C1212" i="37" s="1"/>
  <c r="E247" i="27"/>
  <c r="D1212" i="37" s="1"/>
  <c r="F248" i="27"/>
  <c r="F249" i="27"/>
  <c r="F250" i="27"/>
  <c r="F251" i="27"/>
  <c r="F252" i="27"/>
  <c r="F253" i="27"/>
  <c r="D255" i="27"/>
  <c r="C1220" i="37" s="1"/>
  <c r="E255" i="27"/>
  <c r="D1220" i="37" s="1"/>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C1288" i="37" s="1"/>
  <c r="E13" i="36"/>
  <c r="D1288" i="37" s="1"/>
  <c r="F14" i="36"/>
  <c r="F15" i="36"/>
  <c r="F16" i="36"/>
  <c r="D17" i="36"/>
  <c r="C1292" i="37" s="1"/>
  <c r="E17" i="36"/>
  <c r="D1292" i="37" s="1"/>
  <c r="F18" i="36"/>
  <c r="F19" i="36"/>
  <c r="D20" i="36"/>
  <c r="C1295" i="37" s="1"/>
  <c r="E20" i="36"/>
  <c r="D1295" i="37" s="1"/>
  <c r="F21" i="36"/>
  <c r="F22" i="36"/>
  <c r="F23" i="36"/>
  <c r="F24" i="36"/>
  <c r="F25" i="36"/>
  <c r="F26" i="36"/>
  <c r="F27" i="36"/>
  <c r="F28" i="36"/>
  <c r="D29" i="36"/>
  <c r="C1304" i="37" s="1"/>
  <c r="E29" i="36"/>
  <c r="D1304" i="37" s="1"/>
  <c r="F30" i="36"/>
  <c r="F31" i="36"/>
  <c r="F32" i="36"/>
  <c r="F33" i="36"/>
  <c r="F34" i="36"/>
  <c r="D35" i="36"/>
  <c r="C1310" i="37" s="1"/>
  <c r="E35" i="36"/>
  <c r="D1310" i="37" s="1"/>
  <c r="F36" i="36"/>
  <c r="F37" i="36"/>
  <c r="F38" i="36"/>
  <c r="F39" i="36"/>
  <c r="F40" i="36"/>
  <c r="F41" i="36"/>
  <c r="D43" i="36"/>
  <c r="C1318" i="37" s="1"/>
  <c r="E43" i="36"/>
  <c r="D1318" i="37" s="1"/>
  <c r="F44" i="36"/>
  <c r="F45" i="36"/>
  <c r="D46" i="36"/>
  <c r="C1321" i="37" s="1"/>
  <c r="H1321" i="37" s="1"/>
  <c r="E46" i="36"/>
  <c r="D1321" i="37" s="1"/>
  <c r="F47" i="36"/>
  <c r="F48" i="36"/>
  <c r="F49" i="36"/>
  <c r="D50" i="36"/>
  <c r="C1325" i="37" s="1"/>
  <c r="E50" i="36"/>
  <c r="D1325" i="37" s="1"/>
  <c r="F51" i="36"/>
  <c r="F52" i="36"/>
  <c r="F53" i="36"/>
  <c r="F54" i="36"/>
  <c r="F55" i="36"/>
  <c r="F56" i="36"/>
  <c r="D57" i="36"/>
  <c r="C1332" i="37" s="1"/>
  <c r="E57" i="36"/>
  <c r="D1332" i="37" s="1"/>
  <c r="F58" i="36"/>
  <c r="F59" i="36"/>
  <c r="F60" i="36"/>
  <c r="D61" i="36"/>
  <c r="C1336" i="37" s="1"/>
  <c r="E61" i="36"/>
  <c r="D1336" i="37" s="1"/>
  <c r="F61" i="36"/>
  <c r="F62" i="36"/>
  <c r="F63" i="36"/>
  <c r="F64" i="36"/>
  <c r="F65" i="36"/>
  <c r="F66" i="36"/>
  <c r="F67" i="36"/>
  <c r="D68" i="36"/>
  <c r="C1343" i="37" s="1"/>
  <c r="E68" i="36"/>
  <c r="D1343" i="37" s="1"/>
  <c r="F69" i="36"/>
  <c r="F70" i="36"/>
  <c r="F71" i="36"/>
  <c r="F72" i="36"/>
  <c r="D73" i="36"/>
  <c r="C1348" i="37" s="1"/>
  <c r="E73" i="36"/>
  <c r="D1348" i="37" s="1"/>
  <c r="F73" i="36"/>
  <c r="F74" i="36"/>
  <c r="F75" i="36"/>
  <c r="F76" i="36"/>
  <c r="F77" i="36"/>
  <c r="F78" i="36"/>
  <c r="F79" i="36"/>
  <c r="F80" i="36"/>
  <c r="F81" i="36"/>
  <c r="D82" i="36"/>
  <c r="C1357" i="37" s="1"/>
  <c r="E82" i="36"/>
  <c r="D1357" i="37" s="1"/>
  <c r="F83" i="36"/>
  <c r="F84" i="36"/>
  <c r="F85" i="36"/>
  <c r="F86" i="36"/>
  <c r="F87" i="36"/>
  <c r="F88" i="36"/>
  <c r="D89" i="36"/>
  <c r="C1364" i="37" s="1"/>
  <c r="E89" i="36"/>
  <c r="D1364" i="37" s="1"/>
  <c r="F89" i="36"/>
  <c r="F90" i="36"/>
  <c r="F91" i="36"/>
  <c r="F92" i="36"/>
  <c r="F93" i="36"/>
  <c r="F94" i="36"/>
  <c r="F95" i="36"/>
  <c r="D97" i="36"/>
  <c r="C1372" i="37" s="1"/>
  <c r="E97" i="36"/>
  <c r="D1372" i="37" s="1"/>
  <c r="F97" i="36"/>
  <c r="F98" i="36"/>
  <c r="F99" i="36"/>
  <c r="F100" i="36"/>
  <c r="D101" i="36"/>
  <c r="C1376" i="37" s="1"/>
  <c r="E101" i="36"/>
  <c r="D1376" i="37" s="1"/>
  <c r="F102" i="36"/>
  <c r="F103" i="36"/>
  <c r="F104" i="36"/>
  <c r="F105" i="36"/>
  <c r="D106" i="36"/>
  <c r="C1381" i="37" s="1"/>
  <c r="E106" i="36"/>
  <c r="D1381" i="37" s="1"/>
  <c r="F106" i="36"/>
  <c r="F107" i="36"/>
  <c r="F108" i="36"/>
  <c r="F109" i="36"/>
  <c r="F110" i="36"/>
  <c r="F111" i="36"/>
  <c r="F112" i="36"/>
  <c r="F113" i="36"/>
  <c r="D114" i="36"/>
  <c r="C1389" i="37" s="1"/>
  <c r="E114" i="36"/>
  <c r="D1389" i="37" s="1"/>
  <c r="F115" i="36"/>
  <c r="F116" i="36"/>
  <c r="F117" i="36"/>
  <c r="F118" i="36"/>
  <c r="F119" i="36"/>
  <c r="F120" i="36"/>
  <c r="D122" i="36"/>
  <c r="C1397" i="37" s="1"/>
  <c r="E122" i="36"/>
  <c r="D1397" i="37" s="1"/>
  <c r="F123" i="36"/>
  <c r="F124" i="36"/>
  <c r="D125" i="36"/>
  <c r="C1400" i="37" s="1"/>
  <c r="E125" i="36"/>
  <c r="D1400" i="37" s="1"/>
  <c r="F126" i="36"/>
  <c r="F127" i="36"/>
  <c r="F128" i="36"/>
  <c r="D129" i="36"/>
  <c r="C1404" i="37" s="1"/>
  <c r="E129" i="36"/>
  <c r="D1404" i="37" s="1"/>
  <c r="F130" i="36"/>
  <c r="F131" i="36"/>
  <c r="F132" i="36"/>
  <c r="F133" i="36"/>
  <c r="F134" i="36"/>
  <c r="F135" i="36"/>
  <c r="D137" i="36"/>
  <c r="C1412" i="37" s="1"/>
  <c r="E137" i="36"/>
  <c r="D1412" i="37" s="1"/>
  <c r="F138" i="36"/>
  <c r="F139" i="36"/>
  <c r="F140" i="36"/>
  <c r="F141" i="36"/>
  <c r="F142" i="36"/>
  <c r="F143" i="36"/>
  <c r="F144" i="36"/>
  <c r="F145" i="36"/>
  <c r="F146" i="36"/>
  <c r="F147" i="36"/>
  <c r="A151" i="36"/>
  <c r="A152" i="36"/>
  <c r="A153" i="36"/>
  <c r="A3" i="33"/>
  <c r="B4" i="33"/>
  <c r="B5" i="33"/>
  <c r="B6" i="33"/>
  <c r="B7" i="33"/>
  <c r="D14" i="33"/>
  <c r="C1426" i="37" s="1"/>
  <c r="H1426" i="37" s="1"/>
  <c r="E14" i="33"/>
  <c r="D1426" i="37" s="1"/>
  <c r="D21" i="33"/>
  <c r="C1433" i="37" s="1"/>
  <c r="E21" i="33"/>
  <c r="D1433" i="37" s="1"/>
  <c r="D30" i="33"/>
  <c r="C1442" i="37" s="1"/>
  <c r="E30" i="33"/>
  <c r="D1442" i="37" s="1"/>
  <c r="D37" i="33"/>
  <c r="C1449" i="37" s="1"/>
  <c r="E37" i="33"/>
  <c r="D1449" i="37" s="1"/>
  <c r="D46" i="33"/>
  <c r="C1458" i="37" s="1"/>
  <c r="E46" i="33"/>
  <c r="D1458" i="37" s="1"/>
  <c r="D51" i="33"/>
  <c r="C1463" i="37" s="1"/>
  <c r="E51" i="33"/>
  <c r="D1463" i="37" s="1"/>
  <c r="A59" i="33"/>
  <c r="A60" i="33"/>
  <c r="A61" i="33"/>
  <c r="A3" i="30"/>
  <c r="B4" i="30"/>
  <c r="B5" i="30"/>
  <c r="B6" i="30"/>
  <c r="B7" i="30"/>
  <c r="D15" i="30"/>
  <c r="C1471" i="37" s="1"/>
  <c r="H1471" i="37" s="1"/>
  <c r="D24" i="30"/>
  <c r="C1480" i="37" s="1"/>
  <c r="H1480" i="37" s="1"/>
  <c r="D32" i="30"/>
  <c r="C1488" i="37" s="1"/>
  <c r="H1488" i="37" s="1"/>
  <c r="D41" i="30"/>
  <c r="C1497" i="37" s="1"/>
  <c r="H1497" i="37" s="1"/>
  <c r="D49" i="30"/>
  <c r="C1505" i="37" s="1"/>
  <c r="H1505" i="37" s="1"/>
  <c r="D55" i="30"/>
  <c r="C1511" i="37" s="1"/>
  <c r="H1511" i="37" s="1"/>
  <c r="D60" i="30"/>
  <c r="C1516" i="37" s="1"/>
  <c r="H1516" i="37" s="1"/>
  <c r="D65" i="30"/>
  <c r="C1521" i="37" s="1"/>
  <c r="H1521" i="37" s="1"/>
  <c r="D70" i="30"/>
  <c r="C1526" i="37" s="1"/>
  <c r="H1526" i="37" s="1"/>
  <c r="D75" i="30"/>
  <c r="C1531" i="37" s="1"/>
  <c r="H1531" i="37" s="1"/>
  <c r="D80" i="30"/>
  <c r="C1536" i="37" s="1"/>
  <c r="H1536" i="37" s="1"/>
  <c r="D85" i="30"/>
  <c r="C1541" i="37" s="1"/>
  <c r="H1541" i="37" s="1"/>
  <c r="D90" i="30"/>
  <c r="C1546" i="37" s="1"/>
  <c r="H1546" i="37" s="1"/>
  <c r="D95" i="30"/>
  <c r="C1551" i="37" s="1"/>
  <c r="H1551" i="37" s="1"/>
  <c r="D101" i="30"/>
  <c r="C1557" i="37" s="1"/>
  <c r="H1557" i="37" s="1"/>
  <c r="A109" i="30"/>
  <c r="A110" i="30"/>
  <c r="A111" i="30"/>
  <c r="G3" i="3"/>
  <c r="H3" i="3"/>
  <c r="I3" i="3"/>
  <c r="L3" i="3"/>
  <c r="O3" i="3"/>
  <c r="P3" i="3"/>
  <c r="Q3" i="3"/>
  <c r="G7" i="3" s="1"/>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U6" i="3"/>
  <c r="J7" i="3"/>
  <c r="E25" i="3"/>
  <c r="B25" i="3" s="1"/>
  <c r="G25" i="3"/>
  <c r="E26" i="3"/>
  <c r="B26" i="3" s="1"/>
  <c r="G26" i="3"/>
  <c r="G27" i="3"/>
  <c r="H27" i="3"/>
  <c r="E27" i="3" s="1"/>
  <c r="B27" i="3" s="1"/>
  <c r="G28" i="3"/>
  <c r="H28" i="3"/>
  <c r="G29" i="3"/>
  <c r="H29" i="3"/>
  <c r="G30" i="3"/>
  <c r="H30" i="3"/>
  <c r="G31" i="3"/>
  <c r="E31" i="3" s="1"/>
  <c r="B31" i="3" s="1"/>
  <c r="H31" i="3"/>
  <c r="G32" i="3"/>
  <c r="E32" i="3" s="1"/>
  <c r="B32" i="3" s="1"/>
  <c r="H32" i="3"/>
  <c r="G33" i="3"/>
  <c r="E33" i="3" s="1"/>
  <c r="B33" i="3" s="1"/>
  <c r="H33" i="3"/>
  <c r="G34" i="3"/>
  <c r="E34" i="3" s="1"/>
  <c r="B34" i="3" s="1"/>
  <c r="H34" i="3"/>
  <c r="E35" i="3"/>
  <c r="B35" i="3" s="1"/>
  <c r="G35" i="3"/>
  <c r="H35" i="3"/>
  <c r="G36" i="3"/>
  <c r="H36" i="3"/>
  <c r="G37" i="3"/>
  <c r="H37" i="3"/>
  <c r="G38" i="3"/>
  <c r="H38" i="3"/>
  <c r="G39" i="3"/>
  <c r="E39" i="3" s="1"/>
  <c r="B39" i="3" s="1"/>
  <c r="H39" i="3"/>
  <c r="G40" i="3"/>
  <c r="E40" i="3" s="1"/>
  <c r="B40" i="3" s="1"/>
  <c r="H40" i="3"/>
  <c r="G41" i="3"/>
  <c r="E41" i="3" s="1"/>
  <c r="B41" i="3" s="1"/>
  <c r="H41" i="3"/>
  <c r="G42" i="3"/>
  <c r="E42" i="3" s="1"/>
  <c r="B42" i="3" s="1"/>
  <c r="H42" i="3"/>
  <c r="G43" i="3"/>
  <c r="H43" i="3"/>
  <c r="E43" i="3" s="1"/>
  <c r="B43" i="3" s="1"/>
  <c r="G44" i="3"/>
  <c r="H44" i="3"/>
  <c r="G45" i="3"/>
  <c r="H45" i="3"/>
  <c r="G46" i="3"/>
  <c r="H46" i="3"/>
  <c r="G47" i="3"/>
  <c r="E47" i="3" s="1"/>
  <c r="B47" i="3" s="1"/>
  <c r="H47" i="3"/>
  <c r="G48" i="3"/>
  <c r="E48" i="3" s="1"/>
  <c r="B48" i="3" s="1"/>
  <c r="H48" i="3"/>
  <c r="G49" i="3"/>
  <c r="E49" i="3" s="1"/>
  <c r="B49" i="3" s="1"/>
  <c r="H49" i="3"/>
  <c r="G50" i="3"/>
  <c r="E50" i="3" s="1"/>
  <c r="B50" i="3" s="1"/>
  <c r="H50" i="3"/>
  <c r="E51" i="3"/>
  <c r="B51" i="3" s="1"/>
  <c r="G51" i="3"/>
  <c r="H51" i="3"/>
  <c r="G52" i="3"/>
  <c r="H52" i="3"/>
  <c r="G53" i="3"/>
  <c r="H53" i="3"/>
  <c r="G54" i="3"/>
  <c r="H54" i="3"/>
  <c r="G55" i="3"/>
  <c r="E55" i="3" s="1"/>
  <c r="B55" i="3" s="1"/>
  <c r="H55" i="3"/>
  <c r="G56" i="3"/>
  <c r="E56" i="3" s="1"/>
  <c r="B56" i="3" s="1"/>
  <c r="H56" i="3"/>
  <c r="G57" i="3"/>
  <c r="E57" i="3" s="1"/>
  <c r="B57" i="3" s="1"/>
  <c r="H57" i="3"/>
  <c r="G58" i="3"/>
  <c r="E58" i="3" s="1"/>
  <c r="B58" i="3" s="1"/>
  <c r="H58" i="3"/>
  <c r="G59" i="3"/>
  <c r="H59" i="3"/>
  <c r="E59" i="3" s="1"/>
  <c r="B59" i="3" s="1"/>
  <c r="G60" i="3"/>
  <c r="H60" i="3"/>
  <c r="G61" i="3"/>
  <c r="H61" i="3"/>
  <c r="G62" i="3"/>
  <c r="H62" i="3"/>
  <c r="G63" i="3"/>
  <c r="E63" i="3" s="1"/>
  <c r="B63" i="3" s="1"/>
  <c r="H63" i="3"/>
  <c r="G64" i="3"/>
  <c r="E64" i="3" s="1"/>
  <c r="B64" i="3" s="1"/>
  <c r="H64" i="3"/>
  <c r="G65" i="3"/>
  <c r="E65" i="3" s="1"/>
  <c r="B65" i="3" s="1"/>
  <c r="H65" i="3"/>
  <c r="G66" i="3"/>
  <c r="E66" i="3" s="1"/>
  <c r="B66" i="3" s="1"/>
  <c r="H66" i="3"/>
  <c r="E67" i="3"/>
  <c r="B67" i="3" s="1"/>
  <c r="G67" i="3"/>
  <c r="H67" i="3"/>
  <c r="G68" i="3"/>
  <c r="H68" i="3"/>
  <c r="G69" i="3"/>
  <c r="H69" i="3"/>
  <c r="G70" i="3"/>
  <c r="H70" i="3"/>
  <c r="G71" i="3"/>
  <c r="E71" i="3" s="1"/>
  <c r="B71" i="3" s="1"/>
  <c r="H71" i="3"/>
  <c r="G72" i="3"/>
  <c r="E72" i="3" s="1"/>
  <c r="B72" i="3" s="1"/>
  <c r="H72" i="3"/>
  <c r="G73" i="3"/>
  <c r="E73" i="3" s="1"/>
  <c r="B73" i="3" s="1"/>
  <c r="H73" i="3"/>
  <c r="G74" i="3"/>
  <c r="E74" i="3" s="1"/>
  <c r="B74" i="3" s="1"/>
  <c r="H74" i="3"/>
  <c r="G75" i="3"/>
  <c r="H75" i="3"/>
  <c r="E75" i="3" s="1"/>
  <c r="B75" i="3" s="1"/>
  <c r="G76" i="3"/>
  <c r="H76" i="3"/>
  <c r="G77" i="3"/>
  <c r="H77" i="3"/>
  <c r="G78" i="3"/>
  <c r="H78" i="3"/>
  <c r="G79" i="3"/>
  <c r="E79" i="3" s="1"/>
  <c r="B79" i="3" s="1"/>
  <c r="H79" i="3"/>
  <c r="G80" i="3"/>
  <c r="E80" i="3" s="1"/>
  <c r="B80" i="3" s="1"/>
  <c r="H80" i="3"/>
  <c r="G81" i="3"/>
  <c r="E81" i="3" s="1"/>
  <c r="B81" i="3" s="1"/>
  <c r="H81" i="3"/>
  <c r="G82" i="3"/>
  <c r="E82" i="3" s="1"/>
  <c r="B82" i="3" s="1"/>
  <c r="H82" i="3"/>
  <c r="G83" i="3"/>
  <c r="H83" i="3"/>
  <c r="E83" i="3" s="1"/>
  <c r="B83" i="3" s="1"/>
  <c r="G84" i="3"/>
  <c r="H84" i="3"/>
  <c r="G85" i="3"/>
  <c r="H85" i="3"/>
  <c r="G86" i="3"/>
  <c r="H86" i="3"/>
  <c r="G87" i="3"/>
  <c r="E87" i="3" s="1"/>
  <c r="B87" i="3" s="1"/>
  <c r="H87" i="3"/>
  <c r="G88" i="3"/>
  <c r="E88" i="3" s="1"/>
  <c r="B88" i="3" s="1"/>
  <c r="H88" i="3"/>
  <c r="G89" i="3"/>
  <c r="E89" i="3" s="1"/>
  <c r="B89" i="3" s="1"/>
  <c r="H89" i="3"/>
  <c r="G90" i="3"/>
  <c r="E90" i="3" s="1"/>
  <c r="B90" i="3" s="1"/>
  <c r="H90" i="3"/>
  <c r="E91" i="3"/>
  <c r="B91" i="3" s="1"/>
  <c r="G91" i="3"/>
  <c r="H91" i="3"/>
  <c r="G92" i="3"/>
  <c r="H92" i="3"/>
  <c r="G93" i="3"/>
  <c r="H93" i="3"/>
  <c r="G94" i="3"/>
  <c r="H94" i="3"/>
  <c r="G95" i="3"/>
  <c r="E95" i="3" s="1"/>
  <c r="B95" i="3" s="1"/>
  <c r="H95" i="3"/>
  <c r="G96" i="3"/>
  <c r="E96" i="3" s="1"/>
  <c r="B96" i="3" s="1"/>
  <c r="H96" i="3"/>
  <c r="G97" i="3"/>
  <c r="E97" i="3" s="1"/>
  <c r="B97" i="3" s="1"/>
  <c r="H97" i="3"/>
  <c r="G98" i="3"/>
  <c r="E98" i="3" s="1"/>
  <c r="B98" i="3" s="1"/>
  <c r="H98" i="3"/>
  <c r="G99" i="3"/>
  <c r="H99" i="3"/>
  <c r="E99" i="3" s="1"/>
  <c r="B99" i="3" s="1"/>
  <c r="G100" i="3"/>
  <c r="H100" i="3"/>
  <c r="G101" i="3"/>
  <c r="H101" i="3"/>
  <c r="G102" i="3"/>
  <c r="H102" i="3"/>
  <c r="G103" i="3"/>
  <c r="E103" i="3" s="1"/>
  <c r="B103" i="3" s="1"/>
  <c r="H103" i="3"/>
  <c r="G104" i="3"/>
  <c r="E104" i="3" s="1"/>
  <c r="B104" i="3" s="1"/>
  <c r="H104" i="3"/>
  <c r="G105" i="3"/>
  <c r="E105" i="3" s="1"/>
  <c r="B105" i="3" s="1"/>
  <c r="H105" i="3"/>
  <c r="G106" i="3"/>
  <c r="E106" i="3" s="1"/>
  <c r="B106" i="3" s="1"/>
  <c r="H106" i="3"/>
  <c r="E107" i="3"/>
  <c r="B107" i="3" s="1"/>
  <c r="G107" i="3"/>
  <c r="H107" i="3"/>
  <c r="G108" i="3"/>
  <c r="H108" i="3"/>
  <c r="G109" i="3"/>
  <c r="H109" i="3"/>
  <c r="G110" i="3"/>
  <c r="H110" i="3"/>
  <c r="G111" i="3"/>
  <c r="E111" i="3" s="1"/>
  <c r="B111" i="3" s="1"/>
  <c r="H111" i="3"/>
  <c r="G112" i="3"/>
  <c r="E112" i="3" s="1"/>
  <c r="B112" i="3" s="1"/>
  <c r="H112" i="3"/>
  <c r="G113" i="3"/>
  <c r="E113" i="3" s="1"/>
  <c r="B113" i="3" s="1"/>
  <c r="H113" i="3"/>
  <c r="G114" i="3"/>
  <c r="E114" i="3" s="1"/>
  <c r="B114" i="3" s="1"/>
  <c r="H114" i="3"/>
  <c r="G115" i="3"/>
  <c r="H115" i="3"/>
  <c r="E115" i="3" s="1"/>
  <c r="B115" i="3" s="1"/>
  <c r="G116" i="3"/>
  <c r="H116" i="3"/>
  <c r="G117" i="3"/>
  <c r="H117" i="3"/>
  <c r="G118" i="3"/>
  <c r="H118" i="3"/>
  <c r="G119" i="3"/>
  <c r="E119" i="3" s="1"/>
  <c r="B119" i="3" s="1"/>
  <c r="H119" i="3"/>
  <c r="G120" i="3"/>
  <c r="E120" i="3" s="1"/>
  <c r="B120" i="3" s="1"/>
  <c r="H120" i="3"/>
  <c r="G121" i="3"/>
  <c r="E121" i="3" s="1"/>
  <c r="B121" i="3" s="1"/>
  <c r="H121" i="3"/>
  <c r="G122" i="3"/>
  <c r="E122" i="3" s="1"/>
  <c r="B122" i="3" s="1"/>
  <c r="H122" i="3"/>
  <c r="E123" i="3"/>
  <c r="B123" i="3" s="1"/>
  <c r="G123" i="3"/>
  <c r="H123" i="3"/>
  <c r="G124" i="3"/>
  <c r="H124" i="3"/>
  <c r="G125" i="3"/>
  <c r="H125" i="3"/>
  <c r="G126" i="3"/>
  <c r="H126" i="3"/>
  <c r="G127" i="3"/>
  <c r="E127" i="3" s="1"/>
  <c r="B127" i="3" s="1"/>
  <c r="H127" i="3"/>
  <c r="G128" i="3"/>
  <c r="E128" i="3" s="1"/>
  <c r="B128" i="3" s="1"/>
  <c r="H128" i="3"/>
  <c r="G129" i="3"/>
  <c r="E129" i="3" s="1"/>
  <c r="B129" i="3" s="1"/>
  <c r="H129" i="3"/>
  <c r="G130" i="3"/>
  <c r="E130" i="3" s="1"/>
  <c r="B130" i="3" s="1"/>
  <c r="H130" i="3"/>
  <c r="G131" i="3"/>
  <c r="H131" i="3"/>
  <c r="E131" i="3" s="1"/>
  <c r="B131" i="3" s="1"/>
  <c r="G132" i="3"/>
  <c r="H132" i="3"/>
  <c r="G133" i="3"/>
  <c r="H133" i="3"/>
  <c r="G134" i="3"/>
  <c r="H134" i="3"/>
  <c r="G135" i="3"/>
  <c r="E135" i="3" s="1"/>
  <c r="B135" i="3" s="1"/>
  <c r="H135" i="3"/>
  <c r="G136" i="3"/>
  <c r="E136" i="3" s="1"/>
  <c r="B136" i="3" s="1"/>
  <c r="H136" i="3"/>
  <c r="G137" i="3"/>
  <c r="E137" i="3" s="1"/>
  <c r="B137" i="3" s="1"/>
  <c r="H137" i="3"/>
  <c r="G138" i="3"/>
  <c r="E138" i="3" s="1"/>
  <c r="B138" i="3" s="1"/>
  <c r="H138" i="3"/>
  <c r="E139" i="3"/>
  <c r="B139" i="3" s="1"/>
  <c r="G139" i="3"/>
  <c r="H139" i="3"/>
  <c r="G140" i="3"/>
  <c r="H140" i="3"/>
  <c r="G141" i="3"/>
  <c r="H141" i="3"/>
  <c r="G142" i="3"/>
  <c r="H142" i="3"/>
  <c r="G143" i="3"/>
  <c r="E143" i="3" s="1"/>
  <c r="B143" i="3" s="1"/>
  <c r="H143" i="3"/>
  <c r="G144" i="3"/>
  <c r="E144" i="3" s="1"/>
  <c r="B144" i="3" s="1"/>
  <c r="H144" i="3"/>
  <c r="G145" i="3"/>
  <c r="E145" i="3" s="1"/>
  <c r="B145" i="3" s="1"/>
  <c r="H145" i="3"/>
  <c r="G146" i="3"/>
  <c r="E146" i="3" s="1"/>
  <c r="B146" i="3" s="1"/>
  <c r="H146" i="3"/>
  <c r="G147" i="3"/>
  <c r="H147" i="3"/>
  <c r="E147" i="3" s="1"/>
  <c r="B147" i="3" s="1"/>
  <c r="G148" i="3"/>
  <c r="H148" i="3"/>
  <c r="G149" i="3"/>
  <c r="H149" i="3"/>
  <c r="G150" i="3"/>
  <c r="H150" i="3"/>
  <c r="G151" i="3"/>
  <c r="E151" i="3" s="1"/>
  <c r="B151" i="3" s="1"/>
  <c r="H151" i="3"/>
  <c r="G152" i="3"/>
  <c r="E152" i="3" s="1"/>
  <c r="B152" i="3" s="1"/>
  <c r="H152" i="3"/>
  <c r="G153" i="3"/>
  <c r="E153" i="3" s="1"/>
  <c r="B153" i="3" s="1"/>
  <c r="H153" i="3"/>
  <c r="G154" i="3"/>
  <c r="E154" i="3" s="1"/>
  <c r="B154" i="3" s="1"/>
  <c r="H154" i="3"/>
  <c r="E155" i="3"/>
  <c r="B155" i="3" s="1"/>
  <c r="G155" i="3"/>
  <c r="H155" i="3"/>
  <c r="G156" i="3"/>
  <c r="H156" i="3"/>
  <c r="T158" i="3"/>
  <c r="I163" i="3"/>
  <c r="G164" i="3"/>
  <c r="E164" i="3" s="1"/>
  <c r="B164" i="3" s="1"/>
  <c r="G165" i="3"/>
  <c r="E165" i="3" s="1"/>
  <c r="B165" i="3" s="1"/>
  <c r="G166" i="3"/>
  <c r="E166" i="3" s="1"/>
  <c r="B166" i="3" s="1"/>
  <c r="G167" i="3"/>
  <c r="E167" i="3" s="1"/>
  <c r="B167" i="3" s="1"/>
  <c r="G168" i="3"/>
  <c r="E168" i="3" s="1"/>
  <c r="B168" i="3" s="1"/>
  <c r="G169" i="3"/>
  <c r="E169" i="3" s="1"/>
  <c r="B169" i="3" s="1"/>
  <c r="G170" i="3"/>
  <c r="E170" i="3" s="1"/>
  <c r="B170" i="3" s="1"/>
  <c r="G171" i="3"/>
  <c r="E171" i="3" s="1"/>
  <c r="B171" i="3" s="1"/>
  <c r="G172" i="3"/>
  <c r="E172" i="3" s="1"/>
  <c r="B172" i="3" s="1"/>
  <c r="G173" i="3"/>
  <c r="L200" i="3"/>
  <c r="M200" i="3"/>
  <c r="F200" i="3" s="1"/>
  <c r="B200" i="3" s="1"/>
  <c r="L201" i="3"/>
  <c r="M201" i="3"/>
  <c r="L202" i="3"/>
  <c r="M202" i="3"/>
  <c r="L203" i="3"/>
  <c r="F203" i="3" s="1"/>
  <c r="B203" i="3" s="1"/>
  <c r="M203" i="3"/>
  <c r="L204" i="3"/>
  <c r="F204" i="3" s="1"/>
  <c r="B204" i="3" s="1"/>
  <c r="M204" i="3"/>
  <c r="L205" i="3"/>
  <c r="F205" i="3" s="1"/>
  <c r="B205" i="3" s="1"/>
  <c r="M205" i="3"/>
  <c r="L206" i="3"/>
  <c r="F206" i="3" s="1"/>
  <c r="B206" i="3" s="1"/>
  <c r="M206" i="3"/>
  <c r="F207" i="3"/>
  <c r="B207" i="3" s="1"/>
  <c r="L207" i="3"/>
  <c r="M207" i="3"/>
  <c r="L208" i="3"/>
  <c r="M208" i="3"/>
  <c r="L209" i="3"/>
  <c r="M209" i="3"/>
  <c r="L210" i="3"/>
  <c r="M210" i="3"/>
  <c r="L211" i="3"/>
  <c r="F211" i="3" s="1"/>
  <c r="B211" i="3" s="1"/>
  <c r="M211" i="3"/>
  <c r="F212" i="3"/>
  <c r="G212" i="3"/>
  <c r="H212" i="3"/>
  <c r="L213" i="3"/>
  <c r="M213" i="3"/>
  <c r="L214" i="3"/>
  <c r="F214" i="3" s="1"/>
  <c r="B214" i="3" s="1"/>
  <c r="M214" i="3"/>
  <c r="L215" i="3"/>
  <c r="F215" i="3" s="1"/>
  <c r="B215" i="3" s="1"/>
  <c r="M215" i="3"/>
  <c r="L216" i="3"/>
  <c r="F216" i="3" s="1"/>
  <c r="B216" i="3" s="1"/>
  <c r="M216" i="3"/>
  <c r="L217" i="3"/>
  <c r="F217" i="3" s="1"/>
  <c r="B217" i="3" s="1"/>
  <c r="M217" i="3"/>
  <c r="L218" i="3"/>
  <c r="M218" i="3"/>
  <c r="F218" i="3" s="1"/>
  <c r="B218" i="3" s="1"/>
  <c r="L219" i="3"/>
  <c r="M219" i="3"/>
  <c r="F219" i="3" s="1"/>
  <c r="B219" i="3" s="1"/>
  <c r="L220" i="3"/>
  <c r="M220" i="3"/>
  <c r="L221" i="3"/>
  <c r="M221" i="3"/>
  <c r="L222" i="3"/>
  <c r="F222" i="3" s="1"/>
  <c r="B222" i="3" s="1"/>
  <c r="M222" i="3"/>
  <c r="L223" i="3"/>
  <c r="M223" i="3"/>
  <c r="L224" i="3"/>
  <c r="F224" i="3" s="1"/>
  <c r="B224" i="3" s="1"/>
  <c r="M224" i="3"/>
  <c r="L225" i="3"/>
  <c r="F225" i="3" s="1"/>
  <c r="B225" i="3" s="1"/>
  <c r="M225" i="3"/>
  <c r="F226" i="3"/>
  <c r="B226" i="3" s="1"/>
  <c r="L226" i="3"/>
  <c r="M226" i="3"/>
  <c r="L227" i="3"/>
  <c r="M227" i="3"/>
  <c r="F227" i="3" s="1"/>
  <c r="B227" i="3" s="1"/>
  <c r="L228" i="3"/>
  <c r="M228" i="3"/>
  <c r="L229" i="3"/>
  <c r="M229" i="3"/>
  <c r="L230" i="3"/>
  <c r="F230" i="3" s="1"/>
  <c r="B230" i="3" s="1"/>
  <c r="M230" i="3"/>
  <c r="L231" i="3"/>
  <c r="F231" i="3" s="1"/>
  <c r="B231" i="3" s="1"/>
  <c r="M231" i="3"/>
  <c r="L232" i="3"/>
  <c r="F232" i="3" s="1"/>
  <c r="B232" i="3" s="1"/>
  <c r="M232" i="3"/>
  <c r="L233" i="3"/>
  <c r="F233" i="3" s="1"/>
  <c r="B233" i="3" s="1"/>
  <c r="M233" i="3"/>
  <c r="L234" i="3"/>
  <c r="M234" i="3"/>
  <c r="F234" i="3" s="1"/>
  <c r="B234" i="3" s="1"/>
  <c r="L235" i="3"/>
  <c r="M235" i="3"/>
  <c r="L236" i="3"/>
  <c r="M236" i="3"/>
  <c r="L237" i="3"/>
  <c r="M237" i="3"/>
  <c r="L238" i="3"/>
  <c r="F238" i="3" s="1"/>
  <c r="B238" i="3" s="1"/>
  <c r="M238" i="3"/>
  <c r="L239" i="3"/>
  <c r="M239" i="3"/>
  <c r="L240" i="3"/>
  <c r="F240" i="3" s="1"/>
  <c r="B240" i="3" s="1"/>
  <c r="M240" i="3"/>
  <c r="L241" i="3"/>
  <c r="F241" i="3" s="1"/>
  <c r="B241" i="3" s="1"/>
  <c r="M241" i="3"/>
  <c r="F242" i="3"/>
  <c r="B242" i="3" s="1"/>
  <c r="L242" i="3"/>
  <c r="M242" i="3"/>
  <c r="L243" i="3"/>
  <c r="M243" i="3"/>
  <c r="L244" i="3"/>
  <c r="M244" i="3"/>
  <c r="L245" i="3"/>
  <c r="M245" i="3"/>
  <c r="L246" i="3"/>
  <c r="F246" i="3" s="1"/>
  <c r="B246" i="3" s="1"/>
  <c r="M246" i="3"/>
  <c r="L247" i="3"/>
  <c r="F247" i="3" s="1"/>
  <c r="B247" i="3" s="1"/>
  <c r="M247" i="3"/>
  <c r="L248" i="3"/>
  <c r="F248" i="3" s="1"/>
  <c r="B248" i="3" s="1"/>
  <c r="M248" i="3"/>
  <c r="L249" i="3"/>
  <c r="F249" i="3" s="1"/>
  <c r="B249" i="3" s="1"/>
  <c r="M249" i="3"/>
  <c r="L250" i="3"/>
  <c r="M250" i="3"/>
  <c r="F250" i="3" s="1"/>
  <c r="B250" i="3" s="1"/>
  <c r="L251" i="3"/>
  <c r="M251" i="3"/>
  <c r="L252" i="3"/>
  <c r="M252" i="3"/>
  <c r="L253" i="3"/>
  <c r="M253" i="3"/>
  <c r="L254" i="3"/>
  <c r="F254" i="3" s="1"/>
  <c r="B254" i="3" s="1"/>
  <c r="M254" i="3"/>
  <c r="L255" i="3"/>
  <c r="M255" i="3"/>
  <c r="L256" i="3"/>
  <c r="F256" i="3" s="1"/>
  <c r="B256" i="3" s="1"/>
  <c r="M256" i="3"/>
  <c r="L257" i="3"/>
  <c r="F257" i="3" s="1"/>
  <c r="B257" i="3" s="1"/>
  <c r="M257" i="3"/>
  <c r="F258" i="3"/>
  <c r="B258" i="3" s="1"/>
  <c r="L258" i="3"/>
  <c r="M258" i="3"/>
  <c r="G260" i="3"/>
  <c r="E260" i="3" s="1"/>
  <c r="H260" i="3"/>
  <c r="L260" i="3"/>
  <c r="F260" i="3" s="1"/>
  <c r="F262" i="3"/>
  <c r="F263" i="3"/>
  <c r="G263" i="3"/>
  <c r="H263" i="3"/>
  <c r="F264" i="3"/>
  <c r="G264" i="3"/>
  <c r="H264" i="3"/>
  <c r="E264" i="3" s="1"/>
  <c r="B264" i="3" s="1"/>
  <c r="F265" i="3"/>
  <c r="G265" i="3"/>
  <c r="E265" i="3" s="1"/>
  <c r="B265" i="3" s="1"/>
  <c r="H265" i="3"/>
  <c r="F266" i="3"/>
  <c r="F267" i="3"/>
  <c r="F268" i="3"/>
  <c r="G268" i="3"/>
  <c r="H268" i="3"/>
  <c r="F269" i="3"/>
  <c r="G269" i="3"/>
  <c r="H269" i="3"/>
  <c r="E269" i="3" s="1"/>
  <c r="B269" i="3" s="1"/>
  <c r="F270" i="3"/>
  <c r="G270" i="3"/>
  <c r="E270" i="3" s="1"/>
  <c r="B270" i="3" s="1"/>
  <c r="H270" i="3"/>
  <c r="F271" i="3"/>
  <c r="G271" i="3"/>
  <c r="E271" i="3" s="1"/>
  <c r="B271" i="3" s="1"/>
  <c r="H271" i="3"/>
  <c r="F272" i="3"/>
  <c r="G272" i="3"/>
  <c r="H272" i="3"/>
  <c r="F273" i="3"/>
  <c r="G273" i="3"/>
  <c r="E273" i="3" s="1"/>
  <c r="B273" i="3" s="1"/>
  <c r="H273" i="3"/>
  <c r="F274" i="3"/>
  <c r="G274" i="3"/>
  <c r="E274" i="3" s="1"/>
  <c r="B274" i="3" s="1"/>
  <c r="H274" i="3"/>
  <c r="E275" i="3"/>
  <c r="B275" i="3" s="1"/>
  <c r="F275" i="3"/>
  <c r="G275" i="3"/>
  <c r="H275" i="3"/>
  <c r="F276" i="3"/>
  <c r="G276" i="3"/>
  <c r="H276" i="3"/>
  <c r="F277" i="3"/>
  <c r="G277" i="3"/>
  <c r="H277" i="3"/>
  <c r="E277" i="3" s="1"/>
  <c r="B277" i="3" s="1"/>
  <c r="F278" i="3"/>
  <c r="G278" i="3"/>
  <c r="E278" i="3" s="1"/>
  <c r="B278" i="3" s="1"/>
  <c r="H278" i="3"/>
  <c r="F279" i="3"/>
  <c r="G279" i="3"/>
  <c r="E279" i="3" s="1"/>
  <c r="B279" i="3" s="1"/>
  <c r="H279" i="3"/>
  <c r="F280" i="3"/>
  <c r="G280" i="3"/>
  <c r="H280" i="3"/>
  <c r="F281" i="3"/>
  <c r="F282" i="3"/>
  <c r="F283" i="3"/>
  <c r="G283" i="3"/>
  <c r="H283" i="3"/>
  <c r="E283" i="3" s="1"/>
  <c r="B283" i="3" s="1"/>
  <c r="F284" i="3"/>
  <c r="F285" i="3"/>
  <c r="G285" i="3"/>
  <c r="E285" i="3" s="1"/>
  <c r="B285" i="3" s="1"/>
  <c r="H285" i="3"/>
  <c r="F286" i="3"/>
  <c r="F287" i="3"/>
  <c r="F289" i="3"/>
  <c r="F290" i="3"/>
  <c r="F291" i="3"/>
  <c r="F293" i="3"/>
  <c r="F294" i="3"/>
  <c r="F295" i="3"/>
  <c r="F298" i="3"/>
  <c r="F299" i="3"/>
  <c r="D30" i="30" l="1"/>
  <c r="C1486" i="37" s="1"/>
  <c r="H1486" i="37" s="1"/>
  <c r="F68" i="36"/>
  <c r="F445" i="1"/>
  <c r="F433" i="1"/>
  <c r="G1561" i="37"/>
  <c r="G1559" i="37"/>
  <c r="G1550" i="37"/>
  <c r="G1548" i="37"/>
  <c r="G1541" i="37"/>
  <c r="G1539" i="37"/>
  <c r="G1537" i="37"/>
  <c r="G1530" i="37"/>
  <c r="G1528" i="37"/>
  <c r="G1521" i="37"/>
  <c r="G1519" i="37"/>
  <c r="G1517" i="37"/>
  <c r="G1505" i="37"/>
  <c r="G1502" i="37"/>
  <c r="G1500" i="37"/>
  <c r="G1498" i="37"/>
  <c r="G1487" i="37"/>
  <c r="G1478" i="37"/>
  <c r="G1476" i="37"/>
  <c r="G1474" i="37"/>
  <c r="G1472" i="37"/>
  <c r="H1467" i="37"/>
  <c r="I1467" i="37" s="1"/>
  <c r="H1466" i="37"/>
  <c r="G1464" i="37"/>
  <c r="G1460" i="37"/>
  <c r="I1460" i="37" s="1"/>
  <c r="G1455" i="37"/>
  <c r="I1455" i="37" s="1"/>
  <c r="G1450" i="37"/>
  <c r="H1448" i="37"/>
  <c r="G1446" i="37"/>
  <c r="G1439" i="37"/>
  <c r="H1434" i="37"/>
  <c r="I1434" i="37" s="1"/>
  <c r="G1430" i="37"/>
  <c r="G1427" i="37"/>
  <c r="I1427" i="37" s="1"/>
  <c r="H1420" i="37"/>
  <c r="H1418" i="37"/>
  <c r="G1415" i="37"/>
  <c r="H1408" i="37"/>
  <c r="H1406" i="37"/>
  <c r="G1402" i="37"/>
  <c r="G1399" i="37"/>
  <c r="G1394" i="37"/>
  <c r="G1385" i="37"/>
  <c r="G1382" i="37"/>
  <c r="G1378" i="37"/>
  <c r="G1363" i="37"/>
  <c r="G1359" i="37"/>
  <c r="F288" i="3"/>
  <c r="E280" i="3"/>
  <c r="B280" i="3" s="1"/>
  <c r="E272" i="3"/>
  <c r="B272" i="3" s="1"/>
  <c r="F261" i="3"/>
  <c r="F255" i="3"/>
  <c r="B255" i="3" s="1"/>
  <c r="F252" i="3"/>
  <c r="B252" i="3" s="1"/>
  <c r="F245" i="3"/>
  <c r="B245" i="3" s="1"/>
  <c r="F243" i="3"/>
  <c r="B243" i="3" s="1"/>
  <c r="F239" i="3"/>
  <c r="B239" i="3" s="1"/>
  <c r="F236" i="3"/>
  <c r="B236" i="3" s="1"/>
  <c r="F229" i="3"/>
  <c r="B229" i="3" s="1"/>
  <c r="F223" i="3"/>
  <c r="B223" i="3" s="1"/>
  <c r="F220" i="3"/>
  <c r="B220" i="3" s="1"/>
  <c r="F213" i="3"/>
  <c r="B213" i="3" s="1"/>
  <c r="F210" i="3"/>
  <c r="B210" i="3" s="1"/>
  <c r="F208" i="3"/>
  <c r="B208" i="3" s="1"/>
  <c r="F201" i="3"/>
  <c r="B201" i="3" s="1"/>
  <c r="E156" i="3"/>
  <c r="B156" i="3" s="1"/>
  <c r="E149" i="3"/>
  <c r="B149" i="3" s="1"/>
  <c r="E142" i="3"/>
  <c r="B142" i="3" s="1"/>
  <c r="E140" i="3"/>
  <c r="B140" i="3" s="1"/>
  <c r="E133" i="3"/>
  <c r="B133" i="3" s="1"/>
  <c r="E126" i="3"/>
  <c r="B126" i="3" s="1"/>
  <c r="E124" i="3"/>
  <c r="B124" i="3" s="1"/>
  <c r="E117" i="3"/>
  <c r="B117" i="3" s="1"/>
  <c r="E110" i="3"/>
  <c r="B110" i="3" s="1"/>
  <c r="E108" i="3"/>
  <c r="B108" i="3" s="1"/>
  <c r="E101" i="3"/>
  <c r="B101" i="3" s="1"/>
  <c r="E94" i="3"/>
  <c r="B94" i="3" s="1"/>
  <c r="E92" i="3"/>
  <c r="B92" i="3" s="1"/>
  <c r="E85" i="3"/>
  <c r="B85" i="3" s="1"/>
  <c r="E78" i="3"/>
  <c r="B78" i="3" s="1"/>
  <c r="E76" i="3"/>
  <c r="B76" i="3" s="1"/>
  <c r="E69" i="3"/>
  <c r="B69" i="3" s="1"/>
  <c r="E62" i="3"/>
  <c r="B62" i="3" s="1"/>
  <c r="E60" i="3"/>
  <c r="B60" i="3" s="1"/>
  <c r="E53" i="3"/>
  <c r="B53" i="3" s="1"/>
  <c r="E46" i="3"/>
  <c r="B46" i="3" s="1"/>
  <c r="E44" i="3"/>
  <c r="B44" i="3" s="1"/>
  <c r="E37" i="3"/>
  <c r="B37" i="3" s="1"/>
  <c r="E30" i="3"/>
  <c r="B30" i="3" s="1"/>
  <c r="E28" i="3"/>
  <c r="B28" i="3" s="1"/>
  <c r="G5" i="3"/>
  <c r="H1000" i="37"/>
  <c r="F655" i="1"/>
  <c r="F629" i="1"/>
  <c r="H608" i="37"/>
  <c r="H596" i="37"/>
  <c r="H554" i="37"/>
  <c r="F372" i="1"/>
  <c r="H304" i="37"/>
  <c r="H273" i="37"/>
  <c r="F239" i="1"/>
  <c r="F224" i="1"/>
  <c r="F210" i="1"/>
  <c r="F167" i="1"/>
  <c r="F161" i="1"/>
  <c r="D160" i="1"/>
  <c r="G24" i="3" s="1"/>
  <c r="I1462" i="37"/>
  <c r="I1429" i="37"/>
  <c r="B260" i="3"/>
  <c r="E175" i="27"/>
  <c r="F62" i="27"/>
  <c r="F615" i="1"/>
  <c r="F510" i="1"/>
  <c r="F498" i="1"/>
  <c r="D487" i="1"/>
  <c r="C475" i="37" s="1"/>
  <c r="D475" i="1"/>
  <c r="C463" i="37" s="1"/>
  <c r="F466" i="1"/>
  <c r="F381" i="1"/>
  <c r="F329" i="1"/>
  <c r="F291" i="1"/>
  <c r="F236" i="1"/>
  <c r="F141" i="1"/>
  <c r="F122" i="1"/>
  <c r="F101" i="1"/>
  <c r="G1560" i="37"/>
  <c r="G1558" i="37"/>
  <c r="G1549" i="37"/>
  <c r="G1547" i="37"/>
  <c r="G1540" i="37"/>
  <c r="G1538" i="37"/>
  <c r="G1529" i="37"/>
  <c r="G1527" i="37"/>
  <c r="G1520" i="37"/>
  <c r="G1518" i="37"/>
  <c r="G1501" i="37"/>
  <c r="G1499" i="37"/>
  <c r="G1479" i="37"/>
  <c r="G1477" i="37"/>
  <c r="G1475" i="37"/>
  <c r="G1473" i="37"/>
  <c r="G1468" i="37"/>
  <c r="G1459" i="37"/>
  <c r="G1454" i="37"/>
  <c r="G1451" i="37"/>
  <c r="I1451" i="37" s="1"/>
  <c r="H1445" i="37"/>
  <c r="I1445" i="37" s="1"/>
  <c r="H1444" i="37"/>
  <c r="H1438" i="37"/>
  <c r="I1438" i="37" s="1"/>
  <c r="H1437" i="37"/>
  <c r="G1435" i="37"/>
  <c r="G1431" i="37"/>
  <c r="I1431" i="37" s="1"/>
  <c r="H1422" i="37"/>
  <c r="G1419" i="37"/>
  <c r="H1416" i="37"/>
  <c r="H1414" i="37"/>
  <c r="H1410" i="37"/>
  <c r="G1407" i="37"/>
  <c r="G1401" i="37"/>
  <c r="H1398" i="37"/>
  <c r="G1393" i="37"/>
  <c r="G1390" i="37"/>
  <c r="G1386" i="37"/>
  <c r="G1377" i="37"/>
  <c r="G1294" i="37"/>
  <c r="H1273" i="37"/>
  <c r="F297" i="3"/>
  <c r="E276" i="3"/>
  <c r="B276" i="3" s="1"/>
  <c r="E268" i="3"/>
  <c r="B268" i="3" s="1"/>
  <c r="E263" i="3"/>
  <c r="B263" i="3" s="1"/>
  <c r="F253" i="3"/>
  <c r="B253" i="3" s="1"/>
  <c r="F251" i="3"/>
  <c r="B251" i="3" s="1"/>
  <c r="F244" i="3"/>
  <c r="B244" i="3" s="1"/>
  <c r="F237" i="3"/>
  <c r="B237" i="3" s="1"/>
  <c r="F235" i="3"/>
  <c r="B235" i="3" s="1"/>
  <c r="F228" i="3"/>
  <c r="B228" i="3" s="1"/>
  <c r="F221" i="3"/>
  <c r="B221" i="3" s="1"/>
  <c r="E212" i="3"/>
  <c r="B212" i="3" s="1"/>
  <c r="F209" i="3"/>
  <c r="B209" i="3" s="1"/>
  <c r="F202" i="3"/>
  <c r="B202" i="3" s="1"/>
  <c r="E150" i="3"/>
  <c r="B150" i="3" s="1"/>
  <c r="E148" i="3"/>
  <c r="B148" i="3" s="1"/>
  <c r="E141" i="3"/>
  <c r="B141" i="3" s="1"/>
  <c r="E134" i="3"/>
  <c r="B134" i="3" s="1"/>
  <c r="E132" i="3"/>
  <c r="B132" i="3" s="1"/>
  <c r="E125" i="3"/>
  <c r="B125" i="3" s="1"/>
  <c r="E118" i="3"/>
  <c r="B118" i="3" s="1"/>
  <c r="E116" i="3"/>
  <c r="B116" i="3" s="1"/>
  <c r="E109" i="3"/>
  <c r="B109" i="3" s="1"/>
  <c r="E102" i="3"/>
  <c r="B102" i="3" s="1"/>
  <c r="E100" i="3"/>
  <c r="B100" i="3" s="1"/>
  <c r="E93" i="3"/>
  <c r="B93" i="3" s="1"/>
  <c r="E86" i="3"/>
  <c r="B86" i="3" s="1"/>
  <c r="E84" i="3"/>
  <c r="B84" i="3" s="1"/>
  <c r="E77" i="3"/>
  <c r="B77" i="3" s="1"/>
  <c r="E70" i="3"/>
  <c r="B70" i="3" s="1"/>
  <c r="E68" i="3"/>
  <c r="B68" i="3" s="1"/>
  <c r="E61" i="3"/>
  <c r="B61" i="3" s="1"/>
  <c r="E54" i="3"/>
  <c r="B54" i="3" s="1"/>
  <c r="E52" i="3"/>
  <c r="B52" i="3" s="1"/>
  <c r="E45" i="3"/>
  <c r="B45" i="3" s="1"/>
  <c r="E38" i="3"/>
  <c r="B38" i="3" s="1"/>
  <c r="E36" i="3"/>
  <c r="B36" i="3" s="1"/>
  <c r="E29" i="3"/>
  <c r="B29" i="3" s="1"/>
  <c r="D136" i="36"/>
  <c r="C1411" i="37" s="1"/>
  <c r="F125" i="36"/>
  <c r="F50" i="36"/>
  <c r="H1295" i="37"/>
  <c r="F13" i="36"/>
  <c r="E203" i="27"/>
  <c r="D1168" i="37" s="1"/>
  <c r="H1143" i="37"/>
  <c r="D175" i="27"/>
  <c r="C1140" i="37" s="1"/>
  <c r="H1112" i="37"/>
  <c r="F131" i="27"/>
  <c r="H1076" i="37"/>
  <c r="H1012" i="37"/>
  <c r="F608" i="1"/>
  <c r="F606" i="1"/>
  <c r="F584" i="1"/>
  <c r="F566" i="1"/>
  <c r="F528" i="1"/>
  <c r="F421" i="1"/>
  <c r="H344" i="37"/>
  <c r="F273" i="1"/>
  <c r="D204" i="1"/>
  <c r="F196" i="1"/>
  <c r="E141" i="1"/>
  <c r="D131" i="37" s="1"/>
  <c r="F14" i="1"/>
  <c r="G1546" i="37"/>
  <c r="G1526" i="37"/>
  <c r="G1453" i="37"/>
  <c r="I1453" i="37" s="1"/>
  <c r="G1444" i="37"/>
  <c r="I1444" i="37" s="1"/>
  <c r="G1437" i="37"/>
  <c r="I1437" i="37" s="1"/>
  <c r="G1433" i="37"/>
  <c r="G1422" i="37"/>
  <c r="G1414" i="37"/>
  <c r="G1410" i="37"/>
  <c r="G1398" i="37"/>
  <c r="G1391" i="37"/>
  <c r="G1387" i="37"/>
  <c r="G1374" i="37"/>
  <c r="G1370" i="37"/>
  <c r="G1356" i="37"/>
  <c r="H1282" i="37"/>
  <c r="G1282" i="37"/>
  <c r="G1277" i="37"/>
  <c r="H1374" i="37"/>
  <c r="H1370" i="37"/>
  <c r="G1367" i="37"/>
  <c r="G1361" i="37"/>
  <c r="G1358" i="37"/>
  <c r="G1354" i="37"/>
  <c r="G1349" i="37"/>
  <c r="H1346" i="37"/>
  <c r="G1342" i="37"/>
  <c r="G1337" i="37"/>
  <c r="G1334" i="37"/>
  <c r="H1322" i="37"/>
  <c r="G1320" i="37"/>
  <c r="H1311" i="37"/>
  <c r="H1299" i="37"/>
  <c r="G1296" i="37"/>
  <c r="H1294" i="37"/>
  <c r="H1291" i="37"/>
  <c r="G1284" i="37"/>
  <c r="G1283" i="37"/>
  <c r="G1281" i="37"/>
  <c r="H1274" i="37"/>
  <c r="H1269" i="37"/>
  <c r="G1264" i="37"/>
  <c r="H1255" i="37"/>
  <c r="H1252" i="37"/>
  <c r="G1251" i="37"/>
  <c r="H1249" i="37"/>
  <c r="H1236" i="37"/>
  <c r="G1235" i="37"/>
  <c r="H1233" i="37"/>
  <c r="G1216" i="37"/>
  <c r="G1215" i="37"/>
  <c r="H1203" i="37"/>
  <c r="G1188" i="37"/>
  <c r="G1187" i="37"/>
  <c r="G1180" i="37"/>
  <c r="G1179" i="37"/>
  <c r="H1173" i="37"/>
  <c r="H1151" i="37"/>
  <c r="H1120" i="37"/>
  <c r="G1346" i="37"/>
  <c r="G1343" i="37"/>
  <c r="G1293" i="37"/>
  <c r="G1289" i="37"/>
  <c r="G1276" i="37"/>
  <c r="G1275" i="37"/>
  <c r="G1273" i="37"/>
  <c r="G1239" i="37"/>
  <c r="G1223" i="37"/>
  <c r="G1192" i="37"/>
  <c r="G1191" i="37"/>
  <c r="G1184" i="37"/>
  <c r="G1183" i="37"/>
  <c r="G1164" i="37"/>
  <c r="G1151" i="37"/>
  <c r="G1144" i="37"/>
  <c r="G1136" i="37"/>
  <c r="G1127" i="37"/>
  <c r="G1120" i="37"/>
  <c r="G1109" i="37"/>
  <c r="G1101" i="37"/>
  <c r="G1097" i="37"/>
  <c r="G1095" i="37"/>
  <c r="H1048" i="37"/>
  <c r="G1037" i="37"/>
  <c r="H1028" i="37"/>
  <c r="G1025" i="37"/>
  <c r="H1020" i="37"/>
  <c r="G988" i="37"/>
  <c r="H975" i="37"/>
  <c r="G975" i="37"/>
  <c r="H971" i="37"/>
  <c r="G971" i="37"/>
  <c r="G962" i="37"/>
  <c r="G1375" i="37"/>
  <c r="H1368" i="37"/>
  <c r="H1366" i="37"/>
  <c r="G1362" i="37"/>
  <c r="G1353" i="37"/>
  <c r="G1350" i="37"/>
  <c r="G1347" i="37"/>
  <c r="H1344" i="37"/>
  <c r="G1341" i="37"/>
  <c r="G1338" i="37"/>
  <c r="G1335" i="37"/>
  <c r="G1333" i="37"/>
  <c r="H1326" i="37"/>
  <c r="H1324" i="37"/>
  <c r="G1312" i="37"/>
  <c r="G1305" i="37"/>
  <c r="H1302" i="37"/>
  <c r="H1297" i="37"/>
  <c r="H1285" i="37"/>
  <c r="G1280" i="37"/>
  <c r="H1271" i="37"/>
  <c r="G1268" i="37"/>
  <c r="G1267" i="37"/>
  <c r="G1265" i="37"/>
  <c r="H1258" i="37"/>
  <c r="G1243" i="37"/>
  <c r="H1241" i="37"/>
  <c r="G1227" i="37"/>
  <c r="H1225" i="37"/>
  <c r="H1217" i="37"/>
  <c r="H1211" i="37"/>
  <c r="G1207" i="37"/>
  <c r="G1195" i="37"/>
  <c r="H1189" i="37"/>
  <c r="H1181" i="37"/>
  <c r="G1172" i="37"/>
  <c r="G1171" i="37"/>
  <c r="H1159" i="37"/>
  <c r="G1156" i="37"/>
  <c r="G1145" i="37"/>
  <c r="G1137" i="37"/>
  <c r="G1128" i="37"/>
  <c r="G1121" i="37"/>
  <c r="H1068" i="37"/>
  <c r="H1060" i="37"/>
  <c r="G1048" i="37"/>
  <c r="G1044" i="37"/>
  <c r="G1032" i="37"/>
  <c r="G1028" i="37"/>
  <c r="G1020" i="37"/>
  <c r="G1001" i="37"/>
  <c r="G981" i="37"/>
  <c r="G959" i="37"/>
  <c r="G955" i="37"/>
  <c r="H973" i="37"/>
  <c r="G973" i="37"/>
  <c r="G670" i="37"/>
  <c r="G666" i="37"/>
  <c r="G658" i="37"/>
  <c r="G657" i="37"/>
  <c r="H653" i="37"/>
  <c r="H645" i="37"/>
  <c r="H628" i="37"/>
  <c r="G625" i="37"/>
  <c r="G579" i="37"/>
  <c r="H579" i="37"/>
  <c r="G1155" i="37"/>
  <c r="G1148" i="37"/>
  <c r="G1147" i="37"/>
  <c r="H1141" i="37"/>
  <c r="H1133" i="37"/>
  <c r="G1124" i="37"/>
  <c r="G1123" i="37"/>
  <c r="H1113" i="37"/>
  <c r="G1110" i="37"/>
  <c r="G1107" i="37"/>
  <c r="H1095" i="37"/>
  <c r="G1092" i="37"/>
  <c r="H1085" i="37"/>
  <c r="H1083" i="37"/>
  <c r="G1080" i="37"/>
  <c r="H1077" i="37"/>
  <c r="G1056" i="37"/>
  <c r="H1053" i="37"/>
  <c r="H1051" i="37"/>
  <c r="G1018" i="37"/>
  <c r="H1015" i="37"/>
  <c r="H999" i="37"/>
  <c r="G996" i="37"/>
  <c r="H993" i="37"/>
  <c r="G976" i="37"/>
  <c r="G974" i="37"/>
  <c r="G970" i="37"/>
  <c r="H967" i="37"/>
  <c r="H959" i="37"/>
  <c r="H957" i="37"/>
  <c r="H955" i="37"/>
  <c r="H946" i="37"/>
  <c r="G937" i="37"/>
  <c r="H934" i="37"/>
  <c r="H933" i="37"/>
  <c r="H920" i="37"/>
  <c r="G913" i="37"/>
  <c r="G912" i="37"/>
  <c r="G910" i="37"/>
  <c r="G906" i="37"/>
  <c r="H903" i="37"/>
  <c r="H895" i="37"/>
  <c r="H893" i="37"/>
  <c r="H891" i="37"/>
  <c r="H882" i="37"/>
  <c r="G873" i="37"/>
  <c r="H870" i="37"/>
  <c r="H869" i="37"/>
  <c r="H856" i="37"/>
  <c r="G849" i="37"/>
  <c r="G848" i="37"/>
  <c r="G846" i="37"/>
  <c r="G842" i="37"/>
  <c r="H839" i="37"/>
  <c r="H831" i="37"/>
  <c r="H829" i="37"/>
  <c r="G825" i="37"/>
  <c r="H818" i="37"/>
  <c r="H809" i="37"/>
  <c r="H806" i="37"/>
  <c r="H805" i="37"/>
  <c r="H792" i="37"/>
  <c r="G785" i="37"/>
  <c r="G784" i="37"/>
  <c r="G782" i="37"/>
  <c r="G778" i="37"/>
  <c r="H775" i="37"/>
  <c r="H767" i="37"/>
  <c r="G766" i="37"/>
  <c r="G763" i="37"/>
  <c r="H759" i="37"/>
  <c r="H750" i="37"/>
  <c r="H745" i="37"/>
  <c r="H742" i="37"/>
  <c r="H736" i="37"/>
  <c r="H728" i="37"/>
  <c r="G718" i="37"/>
  <c r="G714" i="37"/>
  <c r="G706" i="37"/>
  <c r="G705" i="37"/>
  <c r="H701" i="37"/>
  <c r="H693" i="37"/>
  <c r="H686" i="37"/>
  <c r="H681" i="37"/>
  <c r="H678" i="37"/>
  <c r="H672" i="37"/>
  <c r="H664" i="37"/>
  <c r="G654" i="37"/>
  <c r="G650" i="37"/>
  <c r="H629" i="37"/>
  <c r="H619" i="37"/>
  <c r="G618" i="37"/>
  <c r="G987" i="37"/>
  <c r="G980" i="37"/>
  <c r="G961" i="37"/>
  <c r="G960" i="37"/>
  <c r="G958" i="37"/>
  <c r="G954" i="37"/>
  <c r="G911" i="37"/>
  <c r="G909" i="37"/>
  <c r="G907" i="37"/>
  <c r="G897" i="37"/>
  <c r="G896" i="37"/>
  <c r="G894" i="37"/>
  <c r="G890" i="37"/>
  <c r="G847" i="37"/>
  <c r="G845" i="37"/>
  <c r="G833" i="37"/>
  <c r="G832" i="37"/>
  <c r="G830" i="37"/>
  <c r="G826" i="37"/>
  <c r="G809" i="37"/>
  <c r="G783" i="37"/>
  <c r="G781" i="37"/>
  <c r="G769" i="37"/>
  <c r="G768" i="37"/>
  <c r="G765" i="37"/>
  <c r="G753" i="37"/>
  <c r="G717" i="37"/>
  <c r="G709" i="37"/>
  <c r="G702" i="37"/>
  <c r="G698" i="37"/>
  <c r="G690" i="37"/>
  <c r="G689" i="37"/>
  <c r="H1149" i="37"/>
  <c r="G1132" i="37"/>
  <c r="G1131" i="37"/>
  <c r="H1125" i="37"/>
  <c r="G1118" i="37"/>
  <c r="H1115" i="37"/>
  <c r="G1102" i="37"/>
  <c r="G1099" i="37"/>
  <c r="H1093" i="37"/>
  <c r="H1091" i="37"/>
  <c r="H1087" i="37"/>
  <c r="G1084" i="37"/>
  <c r="H1081" i="37"/>
  <c r="H1079" i="37"/>
  <c r="G1075" i="37"/>
  <c r="G1070" i="37"/>
  <c r="G1067" i="37"/>
  <c r="G1062" i="37"/>
  <c r="G1059" i="37"/>
  <c r="H1055" i="37"/>
  <c r="G1052" i="37"/>
  <c r="G1047" i="37"/>
  <c r="G1042" i="37"/>
  <c r="G1030" i="37"/>
  <c r="H1013" i="37"/>
  <c r="G1010" i="37"/>
  <c r="G1007" i="37"/>
  <c r="H997" i="37"/>
  <c r="H995" i="37"/>
  <c r="H991" i="37"/>
  <c r="H985" i="37"/>
  <c r="G969" i="37"/>
  <c r="H966" i="37"/>
  <c r="H965" i="37"/>
  <c r="H952" i="37"/>
  <c r="G945" i="37"/>
  <c r="G944" i="37"/>
  <c r="G942" i="37"/>
  <c r="G938" i="37"/>
  <c r="H935" i="37"/>
  <c r="H927" i="37"/>
  <c r="H925" i="37"/>
  <c r="H923" i="37"/>
  <c r="H914" i="37"/>
  <c r="G905" i="37"/>
  <c r="H902" i="37"/>
  <c r="H901" i="37"/>
  <c r="H888" i="37"/>
  <c r="G881" i="37"/>
  <c r="G880" i="37"/>
  <c r="G878" i="37"/>
  <c r="G874" i="37"/>
  <c r="H871" i="37"/>
  <c r="H863" i="37"/>
  <c r="H861" i="37"/>
  <c r="G857" i="37"/>
  <c r="H850" i="37"/>
  <c r="H841" i="37"/>
  <c r="H838" i="37"/>
  <c r="H837" i="37"/>
  <c r="H824" i="37"/>
  <c r="G817" i="37"/>
  <c r="G816" i="37"/>
  <c r="G814" i="37"/>
  <c r="G810" i="37"/>
  <c r="H807" i="37"/>
  <c r="H799" i="37"/>
  <c r="H797" i="37"/>
  <c r="G793" i="37"/>
  <c r="H786" i="37"/>
  <c r="H777" i="37"/>
  <c r="H774" i="37"/>
  <c r="H773" i="37"/>
  <c r="H766" i="37"/>
  <c r="G760" i="37"/>
  <c r="H758" i="37"/>
  <c r="H757" i="37"/>
  <c r="G750" i="37"/>
  <c r="G746" i="37"/>
  <c r="G738" i="37"/>
  <c r="G737" i="37"/>
  <c r="H733" i="37"/>
  <c r="H725" i="37"/>
  <c r="H718" i="37"/>
  <c r="H713" i="37"/>
  <c r="H710" i="37"/>
  <c r="H704" i="37"/>
  <c r="H696" i="37"/>
  <c r="G686" i="37"/>
  <c r="G682" i="37"/>
  <c r="G674" i="37"/>
  <c r="G673" i="37"/>
  <c r="H669" i="37"/>
  <c r="H661" i="37"/>
  <c r="H649" i="37"/>
  <c r="G640" i="37"/>
  <c r="G638" i="37"/>
  <c r="H609" i="37"/>
  <c r="H592" i="37"/>
  <c r="G592" i="37"/>
  <c r="H604" i="37"/>
  <c r="G591" i="37"/>
  <c r="G564" i="37"/>
  <c r="G560" i="37"/>
  <c r="G544" i="37"/>
  <c r="H532" i="37"/>
  <c r="H528" i="37"/>
  <c r="G527" i="37"/>
  <c r="H523" i="37"/>
  <c r="G515" i="37"/>
  <c r="G514" i="37"/>
  <c r="H504" i="37"/>
  <c r="H500" i="37"/>
  <c r="H492" i="37"/>
  <c r="G478" i="37"/>
  <c r="G474" i="37"/>
  <c r="G465" i="37"/>
  <c r="G455" i="37"/>
  <c r="G452" i="37"/>
  <c r="G443" i="37"/>
  <c r="G441" i="37"/>
  <c r="G439" i="37"/>
  <c r="G436" i="37"/>
  <c r="H422" i="37"/>
  <c r="G414" i="37"/>
  <c r="G382" i="37"/>
  <c r="G378" i="37"/>
  <c r="G363" i="37"/>
  <c r="G362" i="37"/>
  <c r="G354" i="37"/>
  <c r="G334" i="37"/>
  <c r="G322" i="37"/>
  <c r="G295" i="37"/>
  <c r="G289" i="37"/>
  <c r="G287" i="37"/>
  <c r="G268" i="37"/>
  <c r="H566" i="37"/>
  <c r="H548" i="37"/>
  <c r="H540" i="37"/>
  <c r="G505" i="37"/>
  <c r="H468" i="37"/>
  <c r="G419" i="37"/>
  <c r="G415" i="37"/>
  <c r="H359" i="37"/>
  <c r="G335" i="37"/>
  <c r="G311" i="37"/>
  <c r="G307" i="37"/>
  <c r="H237" i="37"/>
  <c r="G237" i="37"/>
  <c r="G610" i="37"/>
  <c r="H599" i="37"/>
  <c r="H597" i="37"/>
  <c r="H595" i="37"/>
  <c r="H587" i="37"/>
  <c r="G586" i="37"/>
  <c r="H574" i="37"/>
  <c r="H570" i="37"/>
  <c r="H567" i="37"/>
  <c r="H561" i="37"/>
  <c r="H556" i="37"/>
  <c r="H550" i="37"/>
  <c r="G547" i="37"/>
  <c r="G539" i="37"/>
  <c r="G538" i="37"/>
  <c r="G536" i="37"/>
  <c r="G518" i="37"/>
  <c r="G509" i="37"/>
  <c r="G496" i="37"/>
  <c r="H484" i="37"/>
  <c r="G467" i="37"/>
  <c r="G466" i="37"/>
  <c r="H462" i="37"/>
  <c r="G442" i="37"/>
  <c r="G440" i="37"/>
  <c r="G435" i="37"/>
  <c r="G403" i="37"/>
  <c r="G398" i="37"/>
  <c r="H385" i="37"/>
  <c r="G384" i="37"/>
  <c r="H379" i="37"/>
  <c r="G374" i="37"/>
  <c r="G373" i="37"/>
  <c r="H365" i="37"/>
  <c r="G358" i="37"/>
  <c r="G353" i="37"/>
  <c r="G330" i="37"/>
  <c r="G326" i="37"/>
  <c r="G321" i="37"/>
  <c r="G319" i="37"/>
  <c r="H315" i="37"/>
  <c r="H312" i="37"/>
  <c r="H308" i="37"/>
  <c r="G305" i="37"/>
  <c r="G298" i="37"/>
  <c r="G294" i="37"/>
  <c r="H289" i="37"/>
  <c r="G286" i="37"/>
  <c r="G221" i="37"/>
  <c r="H212" i="37"/>
  <c r="G301" i="37"/>
  <c r="G299" i="37"/>
  <c r="G293" i="37"/>
  <c r="G279" i="37"/>
  <c r="G275" i="37"/>
  <c r="H272" i="37"/>
  <c r="G269" i="37"/>
  <c r="G265" i="37"/>
  <c r="G261" i="37"/>
  <c r="G253" i="37"/>
  <c r="H250" i="37"/>
  <c r="G245" i="37"/>
  <c r="H230" i="37"/>
  <c r="H221" i="37"/>
  <c r="G216" i="37"/>
  <c r="H206" i="37"/>
  <c r="G202" i="37"/>
  <c r="H193" i="37"/>
  <c r="H181" i="37"/>
  <c r="H169" i="37"/>
  <c r="H165" i="37"/>
  <c r="G158" i="37"/>
  <c r="G146" i="37"/>
  <c r="G144" i="37"/>
  <c r="H142" i="37"/>
  <c r="H134" i="37"/>
  <c r="H130" i="37"/>
  <c r="G116" i="37"/>
  <c r="G114" i="37"/>
  <c r="G110" i="37"/>
  <c r="H108" i="37"/>
  <c r="H104" i="37"/>
  <c r="G88" i="37"/>
  <c r="G86" i="37"/>
  <c r="G82" i="37"/>
  <c r="H80" i="37"/>
  <c r="H71" i="37"/>
  <c r="G68" i="37"/>
  <c r="H63" i="37"/>
  <c r="H59" i="37"/>
  <c r="G56" i="37"/>
  <c r="H48" i="37"/>
  <c r="H44" i="37"/>
  <c r="G38" i="37"/>
  <c r="G31" i="37"/>
  <c r="G27" i="37"/>
  <c r="G18" i="37"/>
  <c r="G10" i="37"/>
  <c r="H9" i="37"/>
  <c r="H6" i="37"/>
  <c r="G257" i="37"/>
  <c r="G220" i="37"/>
  <c r="G212" i="37"/>
  <c r="G201" i="37"/>
  <c r="G192" i="37"/>
  <c r="G182" i="37"/>
  <c r="G180" i="37"/>
  <c r="G168" i="37"/>
  <c r="G166" i="37"/>
  <c r="G164" i="37"/>
  <c r="G156" i="37"/>
  <c r="G145" i="37"/>
  <c r="G127" i="37"/>
  <c r="G115" i="37"/>
  <c r="G111" i="37"/>
  <c r="G98" i="37"/>
  <c r="G92" i="37"/>
  <c r="G87" i="37"/>
  <c r="G83" i="37"/>
  <c r="G72" i="37"/>
  <c r="G66" i="37"/>
  <c r="G62" i="37"/>
  <c r="G60" i="37"/>
  <c r="G54" i="37"/>
  <c r="G39" i="37"/>
  <c r="H35" i="37"/>
  <c r="G21" i="37"/>
  <c r="H16" i="37"/>
  <c r="G14" i="37"/>
  <c r="H300" i="37"/>
  <c r="G285" i="37"/>
  <c r="H270" i="37"/>
  <c r="H268" i="37"/>
  <c r="H266" i="37"/>
  <c r="H264" i="37"/>
  <c r="H262" i="37"/>
  <c r="H260" i="37"/>
  <c r="H252" i="37"/>
  <c r="G249" i="37"/>
  <c r="H246" i="37"/>
  <c r="H244" i="37"/>
  <c r="H234" i="37"/>
  <c r="H233" i="37"/>
  <c r="H225" i="37"/>
  <c r="H209" i="37"/>
  <c r="G204" i="37"/>
  <c r="H202" i="37"/>
  <c r="H197" i="37"/>
  <c r="H189" i="37"/>
  <c r="H185" i="37"/>
  <c r="H177" i="37"/>
  <c r="H173" i="37"/>
  <c r="G160" i="37"/>
  <c r="H158" i="37"/>
  <c r="H153" i="37"/>
  <c r="G148" i="37"/>
  <c r="H146" i="37"/>
  <c r="G140" i="37"/>
  <c r="G122" i="37"/>
  <c r="G118" i="37"/>
  <c r="H116" i="37"/>
  <c r="G104" i="37"/>
  <c r="G102" i="37"/>
  <c r="H100" i="37"/>
  <c r="H95" i="37"/>
  <c r="G90" i="37"/>
  <c r="H88" i="37"/>
  <c r="G80" i="37"/>
  <c r="G78" i="37"/>
  <c r="H68" i="37"/>
  <c r="H56" i="37"/>
  <c r="H51" i="37"/>
  <c r="G48" i="37"/>
  <c r="G42" i="37"/>
  <c r="H31" i="37"/>
  <c r="H28" i="37"/>
  <c r="H27" i="37"/>
  <c r="G22" i="37"/>
  <c r="G15" i="37"/>
  <c r="H581" i="37"/>
  <c r="G581" i="37"/>
  <c r="E518" i="1"/>
  <c r="D506" i="37" s="1"/>
  <c r="H331" i="37"/>
  <c r="G331" i="37"/>
  <c r="C235" i="37"/>
  <c r="F245" i="1"/>
  <c r="I14" i="3"/>
  <c r="H1412" i="37"/>
  <c r="G1412" i="37"/>
  <c r="H1404" i="37"/>
  <c r="G1404" i="37"/>
  <c r="H1304" i="37"/>
  <c r="H1153" i="37"/>
  <c r="G1153" i="37"/>
  <c r="E151" i="27"/>
  <c r="E123" i="27"/>
  <c r="D1088" i="37" s="1"/>
  <c r="H1023" i="37"/>
  <c r="H979" i="37"/>
  <c r="G979" i="37"/>
  <c r="H534" i="37"/>
  <c r="H510" i="37"/>
  <c r="H472" i="37"/>
  <c r="G472" i="37"/>
  <c r="H464" i="37"/>
  <c r="H446" i="37"/>
  <c r="D424" i="1"/>
  <c r="G392" i="37"/>
  <c r="H392" i="37"/>
  <c r="G336" i="37"/>
  <c r="H336" i="37"/>
  <c r="G328" i="37"/>
  <c r="H328" i="37"/>
  <c r="H254" i="37"/>
  <c r="G254" i="37"/>
  <c r="H232" i="37"/>
  <c r="C208" i="37"/>
  <c r="H208" i="37" s="1"/>
  <c r="F218" i="1"/>
  <c r="D171" i="1"/>
  <c r="C125" i="37"/>
  <c r="D134" i="1"/>
  <c r="H55" i="37"/>
  <c r="G55" i="37"/>
  <c r="H33" i="37"/>
  <c r="G1480" i="37"/>
  <c r="I1464" i="37"/>
  <c r="I1446" i="37"/>
  <c r="G1442" i="37"/>
  <c r="I1439" i="37"/>
  <c r="G1321" i="37"/>
  <c r="G1292" i="37"/>
  <c r="G1208" i="37"/>
  <c r="G1196" i="37"/>
  <c r="H1458" i="37"/>
  <c r="G1458" i="37"/>
  <c r="G1397" i="37"/>
  <c r="H1397" i="37"/>
  <c r="G1389" i="37"/>
  <c r="H1389" i="37"/>
  <c r="G1357" i="37"/>
  <c r="H1357" i="37"/>
  <c r="H1220" i="37"/>
  <c r="G1220" i="37"/>
  <c r="G1212" i="37"/>
  <c r="H1212" i="37"/>
  <c r="G1204" i="37"/>
  <c r="H1204" i="37"/>
  <c r="D235" i="27"/>
  <c r="G1186" i="37"/>
  <c r="H1186" i="37"/>
  <c r="D187" i="27"/>
  <c r="G1058" i="37"/>
  <c r="H1058" i="37"/>
  <c r="G1050" i="37"/>
  <c r="H1050" i="37"/>
  <c r="G1006" i="37"/>
  <c r="H1006" i="37"/>
  <c r="H513" i="37"/>
  <c r="G513" i="37"/>
  <c r="E424" i="1"/>
  <c r="H383" i="37"/>
  <c r="G383" i="37"/>
  <c r="H375" i="37"/>
  <c r="G375" i="37"/>
  <c r="D366" i="1"/>
  <c r="D150" i="37"/>
  <c r="H99" i="37"/>
  <c r="G99" i="37"/>
  <c r="G61" i="37"/>
  <c r="H61" i="37"/>
  <c r="E13" i="1"/>
  <c r="I7" i="3"/>
  <c r="E96" i="36"/>
  <c r="D1371" i="37" s="1"/>
  <c r="H1292" i="37"/>
  <c r="E12" i="36"/>
  <c r="H1119" i="37"/>
  <c r="H578" i="37"/>
  <c r="D570" i="1"/>
  <c r="H546" i="37"/>
  <c r="G408" i="37"/>
  <c r="H408" i="37"/>
  <c r="H394" i="37"/>
  <c r="G388" i="37"/>
  <c r="H388" i="37"/>
  <c r="G356" i="37"/>
  <c r="H356" i="37"/>
  <c r="H348" i="37"/>
  <c r="E354" i="1"/>
  <c r="C292" i="37"/>
  <c r="H292" i="37" s="1"/>
  <c r="D302" i="1"/>
  <c r="G167" i="37"/>
  <c r="H167" i="37"/>
  <c r="D13" i="1"/>
  <c r="L296" i="3"/>
  <c r="F296" i="3" s="1"/>
  <c r="F292" i="3" s="1"/>
  <c r="H287" i="3"/>
  <c r="M199" i="3"/>
  <c r="G163" i="3"/>
  <c r="H162" i="3"/>
  <c r="H7" i="3"/>
  <c r="E7" i="3" s="1"/>
  <c r="G6" i="3"/>
  <c r="H5" i="3"/>
  <c r="E5" i="3" s="1"/>
  <c r="D54" i="30"/>
  <c r="G1463" i="37"/>
  <c r="H1463" i="37"/>
  <c r="D45" i="33"/>
  <c r="H1442" i="37"/>
  <c r="H1433" i="37"/>
  <c r="D13" i="33"/>
  <c r="F136" i="36"/>
  <c r="F122" i="36"/>
  <c r="E121" i="36"/>
  <c r="F114" i="36"/>
  <c r="G1381" i="37"/>
  <c r="H1381" i="37"/>
  <c r="D96" i="36"/>
  <c r="F82" i="36"/>
  <c r="H1343" i="37"/>
  <c r="H1325" i="37"/>
  <c r="F46" i="36"/>
  <c r="F20" i="36"/>
  <c r="D12" i="36"/>
  <c r="F255" i="27"/>
  <c r="E254" i="27"/>
  <c r="D1219" i="37" s="1"/>
  <c r="F247" i="27"/>
  <c r="H1208" i="37"/>
  <c r="F239" i="27"/>
  <c r="F231" i="27"/>
  <c r="F221" i="27"/>
  <c r="D203" i="27"/>
  <c r="F195" i="27"/>
  <c r="F175" i="27"/>
  <c r="F169" i="27"/>
  <c r="D151" i="27"/>
  <c r="F147" i="27"/>
  <c r="H1096" i="37"/>
  <c r="D123" i="27"/>
  <c r="F111" i="27"/>
  <c r="F93" i="27"/>
  <c r="E92" i="27"/>
  <c r="F85" i="27"/>
  <c r="E84" i="27"/>
  <c r="D1049" i="37" s="1"/>
  <c r="F75" i="27"/>
  <c r="G1034" i="37"/>
  <c r="H1034" i="37"/>
  <c r="H1016" i="37"/>
  <c r="F47" i="27"/>
  <c r="F41" i="27"/>
  <c r="F35" i="27"/>
  <c r="F25" i="27"/>
  <c r="F19" i="27"/>
  <c r="E18" i="27"/>
  <c r="D983" i="37" s="1"/>
  <c r="F647" i="1"/>
  <c r="E646" i="1"/>
  <c r="D634" i="37" s="1"/>
  <c r="F635" i="1"/>
  <c r="H617" i="37"/>
  <c r="G617" i="37"/>
  <c r="G603" i="37"/>
  <c r="H603" i="37"/>
  <c r="F597" i="1"/>
  <c r="E596" i="1"/>
  <c r="D584" i="37" s="1"/>
  <c r="F593" i="1"/>
  <c r="D583" i="1"/>
  <c r="F577" i="1"/>
  <c r="H559" i="37"/>
  <c r="G559" i="37"/>
  <c r="F553" i="1"/>
  <c r="F541" i="1"/>
  <c r="F533" i="1"/>
  <c r="E532" i="1"/>
  <c r="F525" i="1"/>
  <c r="G507" i="37"/>
  <c r="H507" i="37"/>
  <c r="H493" i="37"/>
  <c r="G493" i="37"/>
  <c r="H481" i="37"/>
  <c r="G481" i="37"/>
  <c r="F487" i="1"/>
  <c r="H469" i="37"/>
  <c r="G469" i="37"/>
  <c r="F475" i="1"/>
  <c r="H457" i="37"/>
  <c r="G457" i="37"/>
  <c r="F463" i="1"/>
  <c r="E462" i="1"/>
  <c r="D450" i="37" s="1"/>
  <c r="H433" i="37"/>
  <c r="H421" i="37"/>
  <c r="H413" i="37"/>
  <c r="H409" i="37"/>
  <c r="H389" i="37"/>
  <c r="F394" i="1"/>
  <c r="F386" i="1"/>
  <c r="H361" i="37"/>
  <c r="D354" i="1"/>
  <c r="H337" i="37"/>
  <c r="F342" i="1"/>
  <c r="H318" i="37"/>
  <c r="G318" i="37"/>
  <c r="F315" i="1"/>
  <c r="D314" i="1"/>
  <c r="F290" i="1"/>
  <c r="F283" i="1"/>
  <c r="F277" i="1"/>
  <c r="C259" i="37"/>
  <c r="D268" i="1"/>
  <c r="E257" i="1"/>
  <c r="D247" i="37" s="1"/>
  <c r="D223" i="37"/>
  <c r="E232" i="1"/>
  <c r="D222" i="37" s="1"/>
  <c r="E223" i="1"/>
  <c r="D213" i="37" s="1"/>
  <c r="G195" i="37"/>
  <c r="H195" i="37"/>
  <c r="D162" i="37"/>
  <c r="E171" i="1"/>
  <c r="D161" i="37" s="1"/>
  <c r="D138" i="37"/>
  <c r="E147" i="1"/>
  <c r="E116" i="1"/>
  <c r="D106" i="37" s="1"/>
  <c r="F109" i="1"/>
  <c r="H91" i="37"/>
  <c r="G91" i="37"/>
  <c r="C84" i="37"/>
  <c r="H84" i="37" s="1"/>
  <c r="F94" i="1"/>
  <c r="E85" i="1"/>
  <c r="D75" i="37" s="1"/>
  <c r="H67" i="37"/>
  <c r="G67" i="37"/>
  <c r="F71" i="1"/>
  <c r="F57" i="1"/>
  <c r="D56" i="1"/>
  <c r="K55" i="42"/>
  <c r="G1536" i="37"/>
  <c r="G1516" i="37"/>
  <c r="G1497" i="37"/>
  <c r="G1486" i="37"/>
  <c r="G1471" i="37"/>
  <c r="I1466" i="37"/>
  <c r="I1448" i="37"/>
  <c r="G1426" i="37"/>
  <c r="G1304" i="37"/>
  <c r="H1449" i="37"/>
  <c r="G1449" i="37"/>
  <c r="D29" i="33"/>
  <c r="D42" i="36"/>
  <c r="G1134" i="37"/>
  <c r="H1134" i="37"/>
  <c r="D139" i="27"/>
  <c r="G990" i="37"/>
  <c r="H990" i="37"/>
  <c r="H984" i="37"/>
  <c r="G984" i="37"/>
  <c r="E628" i="1"/>
  <c r="D616" i="37" s="1"/>
  <c r="H585" i="37"/>
  <c r="G585" i="37"/>
  <c r="H565" i="37"/>
  <c r="G565" i="37"/>
  <c r="E570" i="1"/>
  <c r="D558" i="37" s="1"/>
  <c r="H541" i="37"/>
  <c r="G541" i="37"/>
  <c r="H529" i="37"/>
  <c r="G529" i="37"/>
  <c r="H521" i="37"/>
  <c r="G521" i="37"/>
  <c r="G267" i="37"/>
  <c r="H267" i="37"/>
  <c r="E268" i="1"/>
  <c r="D258" i="37" s="1"/>
  <c r="C194" i="37"/>
  <c r="C120" i="37"/>
  <c r="H120" i="37" s="1"/>
  <c r="F130" i="1"/>
  <c r="C58" i="37"/>
  <c r="H58" i="37" s="1"/>
  <c r="F68" i="1"/>
  <c r="H47" i="37"/>
  <c r="G47" i="37"/>
  <c r="C36" i="37"/>
  <c r="H36" i="37" s="1"/>
  <c r="F46" i="1"/>
  <c r="G1557" i="37"/>
  <c r="G284" i="3"/>
  <c r="H163" i="3"/>
  <c r="E45" i="33"/>
  <c r="E13" i="33"/>
  <c r="H1376" i="37"/>
  <c r="G1376" i="37"/>
  <c r="H1332" i="37"/>
  <c r="G1332" i="37"/>
  <c r="H1318" i="37"/>
  <c r="G1318" i="37"/>
  <c r="H1310" i="37"/>
  <c r="G1310" i="37"/>
  <c r="H1201" i="37"/>
  <c r="G1201" i="37"/>
  <c r="H1105" i="37"/>
  <c r="G1105" i="37"/>
  <c r="H1041" i="37"/>
  <c r="G1041" i="37"/>
  <c r="H620" i="37"/>
  <c r="D628" i="1"/>
  <c r="H590" i="37"/>
  <c r="H576" i="37"/>
  <c r="E583" i="1"/>
  <c r="D571" i="37" s="1"/>
  <c r="H562" i="37"/>
  <c r="H526" i="37"/>
  <c r="D518" i="1"/>
  <c r="H476" i="37"/>
  <c r="G476" i="37"/>
  <c r="H460" i="37"/>
  <c r="H380" i="37"/>
  <c r="G340" i="37"/>
  <c r="H340" i="37"/>
  <c r="E314" i="1"/>
  <c r="H242" i="37"/>
  <c r="G242" i="37"/>
  <c r="C239" i="37"/>
  <c r="F249" i="1"/>
  <c r="D232" i="1"/>
  <c r="C150" i="37"/>
  <c r="H150" i="37" s="1"/>
  <c r="F160" i="1"/>
  <c r="H107" i="37"/>
  <c r="G107" i="37"/>
  <c r="C70" i="37"/>
  <c r="H70" i="37" s="1"/>
  <c r="F80" i="1"/>
  <c r="E56" i="1"/>
  <c r="D46" i="37" s="1"/>
  <c r="C41" i="37"/>
  <c r="D50" i="1"/>
  <c r="L199" i="3"/>
  <c r="F199" i="3" s="1"/>
  <c r="G198" i="3"/>
  <c r="E198" i="3" s="1"/>
  <c r="B198" i="3" s="1"/>
  <c r="G197" i="3"/>
  <c r="E197" i="3" s="1"/>
  <c r="B197" i="3" s="1"/>
  <c r="G196" i="3"/>
  <c r="E196" i="3" s="1"/>
  <c r="B196" i="3" s="1"/>
  <c r="G195" i="3"/>
  <c r="E195" i="3" s="1"/>
  <c r="B195" i="3" s="1"/>
  <c r="G194" i="3"/>
  <c r="E194" i="3" s="1"/>
  <c r="B194" i="3" s="1"/>
  <c r="G193" i="3"/>
  <c r="E193" i="3" s="1"/>
  <c r="B193" i="3" s="1"/>
  <c r="G192" i="3"/>
  <c r="E192" i="3" s="1"/>
  <c r="B192" i="3" s="1"/>
  <c r="G191" i="3"/>
  <c r="E191" i="3" s="1"/>
  <c r="B191" i="3" s="1"/>
  <c r="G190" i="3"/>
  <c r="E190" i="3" s="1"/>
  <c r="B190" i="3" s="1"/>
  <c r="G189" i="3"/>
  <c r="E189" i="3" s="1"/>
  <c r="B189" i="3" s="1"/>
  <c r="G188" i="3"/>
  <c r="E188" i="3" s="1"/>
  <c r="B188" i="3" s="1"/>
  <c r="G187" i="3"/>
  <c r="E187" i="3" s="1"/>
  <c r="B187" i="3" s="1"/>
  <c r="G186" i="3"/>
  <c r="E186" i="3" s="1"/>
  <c r="B186" i="3" s="1"/>
  <c r="G185" i="3"/>
  <c r="E185" i="3" s="1"/>
  <c r="B185" i="3" s="1"/>
  <c r="G184" i="3"/>
  <c r="E184" i="3" s="1"/>
  <c r="B184" i="3" s="1"/>
  <c r="G183" i="3"/>
  <c r="E183" i="3" s="1"/>
  <c r="B183" i="3" s="1"/>
  <c r="G182" i="3"/>
  <c r="E182" i="3" s="1"/>
  <c r="B182" i="3" s="1"/>
  <c r="G181" i="3"/>
  <c r="E181" i="3" s="1"/>
  <c r="B181" i="3" s="1"/>
  <c r="G180" i="3"/>
  <c r="E180" i="3" s="1"/>
  <c r="B180" i="3" s="1"/>
  <c r="G179" i="3"/>
  <c r="E179" i="3" s="1"/>
  <c r="B179" i="3" s="1"/>
  <c r="G178" i="3"/>
  <c r="E178" i="3" s="1"/>
  <c r="B178" i="3" s="1"/>
  <c r="G177" i="3"/>
  <c r="E177" i="3" s="1"/>
  <c r="B177" i="3" s="1"/>
  <c r="G176" i="3"/>
  <c r="E176" i="3" s="1"/>
  <c r="B176" i="3" s="1"/>
  <c r="G175" i="3"/>
  <c r="E175" i="3" s="1"/>
  <c r="B175" i="3" s="1"/>
  <c r="G174" i="3"/>
  <c r="E174" i="3" s="1"/>
  <c r="B174" i="3" s="1"/>
  <c r="H173" i="3"/>
  <c r="E173" i="3" s="1"/>
  <c r="B173" i="3" s="1"/>
  <c r="G162" i="3"/>
  <c r="E162" i="3" s="1"/>
  <c r="B162" i="3" s="1"/>
  <c r="G161" i="3"/>
  <c r="E161" i="3" s="1"/>
  <c r="B161" i="3" s="1"/>
  <c r="G160" i="3"/>
  <c r="E160" i="3" s="1"/>
  <c r="B160" i="3" s="1"/>
  <c r="G159" i="3"/>
  <c r="E159" i="3" s="1"/>
  <c r="B159" i="3" s="1"/>
  <c r="H24" i="3"/>
  <c r="E24" i="3" s="1"/>
  <c r="L7" i="3"/>
  <c r="F7" i="3" s="1"/>
  <c r="F4" i="3" s="1"/>
  <c r="D13" i="30"/>
  <c r="E29" i="33"/>
  <c r="F137" i="36"/>
  <c r="E136" i="36"/>
  <c r="D1411" i="37" s="1"/>
  <c r="G1411" i="37" s="1"/>
  <c r="F129" i="36"/>
  <c r="H1400" i="37"/>
  <c r="G1400" i="37"/>
  <c r="D121" i="36"/>
  <c r="F101" i="36"/>
  <c r="H1372" i="37"/>
  <c r="G1372" i="37"/>
  <c r="H1364" i="37"/>
  <c r="G1364" i="37"/>
  <c r="H1348" i="37"/>
  <c r="G1348" i="37"/>
  <c r="H1336" i="37"/>
  <c r="G1336" i="37"/>
  <c r="F57" i="36"/>
  <c r="F43" i="36"/>
  <c r="E42" i="36"/>
  <c r="F35" i="36"/>
  <c r="F29" i="36"/>
  <c r="F17" i="36"/>
  <c r="H1288" i="37"/>
  <c r="G1288" i="37"/>
  <c r="D254" i="27"/>
  <c r="F236" i="27"/>
  <c r="E235" i="27"/>
  <c r="H1169" i="37"/>
  <c r="G1169" i="37"/>
  <c r="F188" i="27"/>
  <c r="E187" i="27"/>
  <c r="D174" i="27"/>
  <c r="F154" i="27"/>
  <c r="F140" i="27"/>
  <c r="E139" i="27"/>
  <c r="D1104" i="37" s="1"/>
  <c r="H1089" i="37"/>
  <c r="G1089" i="37"/>
  <c r="D92" i="27"/>
  <c r="D84" i="27"/>
  <c r="F76" i="27"/>
  <c r="E75" i="27"/>
  <c r="F58" i="27"/>
  <c r="D18" i="27"/>
  <c r="F14" i="27"/>
  <c r="E13" i="27"/>
  <c r="G642" i="37"/>
  <c r="H642" i="37"/>
  <c r="E647" i="1"/>
  <c r="D635" i="37" s="1"/>
  <c r="H635" i="37" s="1"/>
  <c r="D646" i="1"/>
  <c r="F632" i="1"/>
  <c r="H594" i="37"/>
  <c r="F602" i="1"/>
  <c r="D596" i="1"/>
  <c r="F590" i="1"/>
  <c r="F588" i="1"/>
  <c r="H572" i="37"/>
  <c r="G572" i="37"/>
  <c r="H568" i="37"/>
  <c r="G568" i="37"/>
  <c r="F574" i="1"/>
  <c r="F558" i="1"/>
  <c r="F546" i="1"/>
  <c r="F538" i="1"/>
  <c r="D532" i="1"/>
  <c r="G516" i="37"/>
  <c r="H516" i="37"/>
  <c r="F522" i="1"/>
  <c r="H498" i="37"/>
  <c r="H486" i="37"/>
  <c r="F488" i="1"/>
  <c r="E487" i="1"/>
  <c r="D475" i="37" s="1"/>
  <c r="H475" i="37" s="1"/>
  <c r="F484" i="1"/>
  <c r="F476" i="1"/>
  <c r="E475" i="1"/>
  <c r="D463" i="37" s="1"/>
  <c r="H463" i="37" s="1"/>
  <c r="F472" i="1"/>
  <c r="H454" i="37"/>
  <c r="D462" i="1"/>
  <c r="F458" i="1"/>
  <c r="H438" i="37"/>
  <c r="H426" i="37"/>
  <c r="G426" i="37"/>
  <c r="H418" i="37"/>
  <c r="H410" i="37"/>
  <c r="F419" i="1"/>
  <c r="F405" i="1"/>
  <c r="F403" i="1"/>
  <c r="F399" i="1"/>
  <c r="F391" i="1"/>
  <c r="G370" i="37"/>
  <c r="H370" i="37"/>
  <c r="F367" i="1"/>
  <c r="E366" i="1"/>
  <c r="D355" i="37" s="1"/>
  <c r="F359" i="1"/>
  <c r="F351" i="1"/>
  <c r="F347" i="1"/>
  <c r="F339" i="1"/>
  <c r="C323" i="37"/>
  <c r="F334" i="1"/>
  <c r="F303" i="1"/>
  <c r="F264" i="1"/>
  <c r="D257" i="1"/>
  <c r="F242" i="1"/>
  <c r="C223" i="37"/>
  <c r="F233" i="1"/>
  <c r="H217" i="37"/>
  <c r="G217" i="37"/>
  <c r="D223" i="1"/>
  <c r="D159" i="1" s="1"/>
  <c r="E204" i="1"/>
  <c r="D194" i="37" s="1"/>
  <c r="G175" i="37"/>
  <c r="H175" i="37"/>
  <c r="F177" i="1"/>
  <c r="C162" i="37"/>
  <c r="H162" i="37" s="1"/>
  <c r="F172" i="1"/>
  <c r="H157" i="37"/>
  <c r="G157" i="37"/>
  <c r="G151" i="37"/>
  <c r="H151" i="37"/>
  <c r="C138" i="37"/>
  <c r="H138" i="37" s="1"/>
  <c r="F148" i="1"/>
  <c r="H131" i="37"/>
  <c r="F135" i="1"/>
  <c r="E134" i="1"/>
  <c r="D124" i="37" s="1"/>
  <c r="F117" i="1"/>
  <c r="D116" i="1"/>
  <c r="D85" i="1"/>
  <c r="F65" i="1"/>
  <c r="C50" i="37"/>
  <c r="H50" i="37" s="1"/>
  <c r="F60" i="1"/>
  <c r="F51" i="1"/>
  <c r="F43" i="1"/>
  <c r="H25" i="37"/>
  <c r="G25" i="37"/>
  <c r="G19" i="37"/>
  <c r="H19" i="37"/>
  <c r="H13" i="37"/>
  <c r="G13" i="37"/>
  <c r="K59" i="42"/>
  <c r="J55" i="42"/>
  <c r="G1551" i="37"/>
  <c r="G1531" i="37"/>
  <c r="G1511" i="37"/>
  <c r="G1488" i="37"/>
  <c r="I1465" i="37"/>
  <c r="I1447" i="37"/>
  <c r="I1440" i="37"/>
  <c r="I1435" i="37"/>
  <c r="G1325" i="37"/>
  <c r="G1160" i="37"/>
  <c r="K20" i="37"/>
  <c r="L20" i="37"/>
  <c r="G1295" i="37"/>
  <c r="G1210" i="37"/>
  <c r="H1210" i="37"/>
  <c r="G1202" i="37"/>
  <c r="H1202" i="37"/>
  <c r="G1198" i="37"/>
  <c r="H1198" i="37"/>
  <c r="G1023" i="37"/>
  <c r="H612" i="37"/>
  <c r="G612" i="37"/>
  <c r="G486" i="37"/>
  <c r="H444" i="37"/>
  <c r="G444" i="37"/>
  <c r="H431" i="37"/>
  <c r="G431" i="37"/>
  <c r="G199" i="37"/>
  <c r="H199" i="37"/>
  <c r="G53" i="37"/>
  <c r="H53" i="37"/>
  <c r="H1334" i="37"/>
  <c r="H1330" i="37"/>
  <c r="G1323" i="37"/>
  <c r="G1311" i="37"/>
  <c r="H1298" i="37"/>
  <c r="G1291" i="37"/>
  <c r="H1286" i="37"/>
  <c r="H1278" i="37"/>
  <c r="H1270" i="37"/>
  <c r="H1262" i="37"/>
  <c r="H1254" i="37"/>
  <c r="G1250" i="37"/>
  <c r="H1250" i="37"/>
  <c r="G1246" i="37"/>
  <c r="H1246" i="37"/>
  <c r="G1242" i="37"/>
  <c r="H1242" i="37"/>
  <c r="G1238" i="37"/>
  <c r="H1238" i="37"/>
  <c r="G1234" i="37"/>
  <c r="H1234" i="37"/>
  <c r="G1230" i="37"/>
  <c r="H1230" i="37"/>
  <c r="G1226" i="37"/>
  <c r="H1226" i="37"/>
  <c r="G1222" i="37"/>
  <c r="H1222" i="37"/>
  <c r="G1167" i="37"/>
  <c r="G1163" i="37"/>
  <c r="G1158" i="37"/>
  <c r="H1158" i="37"/>
  <c r="G1154" i="37"/>
  <c r="H1154" i="37"/>
  <c r="G1142" i="37"/>
  <c r="H1142" i="37"/>
  <c r="G1096" i="37"/>
  <c r="G1076" i="37"/>
  <c r="G1054" i="37"/>
  <c r="G1051" i="37"/>
  <c r="G1038" i="37"/>
  <c r="G1035" i="37"/>
  <c r="G1026" i="37"/>
  <c r="G1003" i="37"/>
  <c r="G999" i="37"/>
  <c r="G986" i="37"/>
  <c r="G982" i="37"/>
  <c r="H982" i="37"/>
  <c r="H916" i="37"/>
  <c r="H852" i="37"/>
  <c r="H788" i="37"/>
  <c r="G534" i="37"/>
  <c r="G498" i="37"/>
  <c r="H309" i="37"/>
  <c r="H281" i="37"/>
  <c r="G263" i="37"/>
  <c r="H263" i="37"/>
  <c r="H248" i="37"/>
  <c r="H229" i="37"/>
  <c r="G229" i="37"/>
  <c r="H214" i="37"/>
  <c r="H200" i="37"/>
  <c r="H186" i="37"/>
  <c r="H132" i="37"/>
  <c r="H128" i="37"/>
  <c r="H112" i="37"/>
  <c r="H76" i="37"/>
  <c r="H64" i="37"/>
  <c r="G4" i="37"/>
  <c r="H4" i="37"/>
  <c r="C22" i="42"/>
  <c r="H1461" i="37"/>
  <c r="I1461" i="37" s="1"/>
  <c r="H1459" i="37"/>
  <c r="I1459" i="37" s="1"/>
  <c r="H1456" i="37"/>
  <c r="I1456" i="37" s="1"/>
  <c r="H1454" i="37"/>
  <c r="I1454" i="37" s="1"/>
  <c r="H1452" i="37"/>
  <c r="I1452" i="37" s="1"/>
  <c r="H1450" i="37"/>
  <c r="I1450" i="37" s="1"/>
  <c r="H1432" i="37"/>
  <c r="I1432" i="37" s="1"/>
  <c r="H1430" i="37"/>
  <c r="I1430" i="37" s="1"/>
  <c r="H1428" i="37"/>
  <c r="I1428" i="37" s="1"/>
  <c r="H1421" i="37"/>
  <c r="H1417" i="37"/>
  <c r="H1413" i="37"/>
  <c r="H1409" i="37"/>
  <c r="H1405" i="37"/>
  <c r="H1401" i="37"/>
  <c r="H1393" i="37"/>
  <c r="H1385" i="37"/>
  <c r="H1377" i="37"/>
  <c r="H1373" i="37"/>
  <c r="H1369" i="37"/>
  <c r="H1365" i="37"/>
  <c r="H1361" i="37"/>
  <c r="H1353" i="37"/>
  <c r="H1349" i="37"/>
  <c r="H1345" i="37"/>
  <c r="H1341" i="37"/>
  <c r="H1337" i="37"/>
  <c r="H1333" i="37"/>
  <c r="G1331" i="37"/>
  <c r="G1322" i="37"/>
  <c r="H1320" i="37"/>
  <c r="G1319" i="37"/>
  <c r="H1314" i="37"/>
  <c r="H1309" i="37"/>
  <c r="H1306" i="37"/>
  <c r="H1300" i="37"/>
  <c r="G1299" i="37"/>
  <c r="G1290" i="37"/>
  <c r="H1289" i="37"/>
  <c r="H1280" i="37"/>
  <c r="G1279" i="37"/>
  <c r="H1272" i="37"/>
  <c r="G1271" i="37"/>
  <c r="H1264" i="37"/>
  <c r="G1263" i="37"/>
  <c r="H1256" i="37"/>
  <c r="G1255" i="37"/>
  <c r="G1218" i="37"/>
  <c r="H1218" i="37"/>
  <c r="G1214" i="37"/>
  <c r="H1214" i="37"/>
  <c r="G1211" i="37"/>
  <c r="G1209" i="37"/>
  <c r="G1206" i="37"/>
  <c r="H1206" i="37"/>
  <c r="G1203" i="37"/>
  <c r="G1197" i="37"/>
  <c r="G1194" i="37"/>
  <c r="H1194" i="37"/>
  <c r="G1190" i="37"/>
  <c r="H1190" i="37"/>
  <c r="G1182" i="37"/>
  <c r="H1182" i="37"/>
  <c r="G1178" i="37"/>
  <c r="H1178" i="37"/>
  <c r="G1174" i="37"/>
  <c r="H1174" i="37"/>
  <c r="G1170" i="37"/>
  <c r="H1170" i="37"/>
  <c r="G1150" i="37"/>
  <c r="H1150" i="37"/>
  <c r="G1146" i="37"/>
  <c r="H1146" i="37"/>
  <c r="G1130" i="37"/>
  <c r="H1130" i="37"/>
  <c r="G1126" i="37"/>
  <c r="H1126" i="37"/>
  <c r="G1122" i="37"/>
  <c r="H1122" i="37"/>
  <c r="G1119" i="37"/>
  <c r="G1115" i="37"/>
  <c r="G1111" i="37"/>
  <c r="G1106" i="37"/>
  <c r="G1103" i="37"/>
  <c r="G1098" i="37"/>
  <c r="G1094" i="37"/>
  <c r="G1091" i="37"/>
  <c r="G1086" i="37"/>
  <c r="G1083" i="37"/>
  <c r="G1078" i="37"/>
  <c r="G1074" i="37"/>
  <c r="G1071" i="37"/>
  <c r="G1066" i="37"/>
  <c r="G1063" i="37"/>
  <c r="G1046" i="37"/>
  <c r="G1043" i="37"/>
  <c r="G1031" i="37"/>
  <c r="G1022" i="37"/>
  <c r="G1019" i="37"/>
  <c r="G1015" i="37"/>
  <c r="G1011" i="37"/>
  <c r="G1000" i="37"/>
  <c r="H964" i="37"/>
  <c r="H900" i="37"/>
  <c r="H836" i="37"/>
  <c r="H772" i="37"/>
  <c r="H756" i="37"/>
  <c r="H580" i="37"/>
  <c r="G580" i="37"/>
  <c r="G1330" i="37"/>
  <c r="G1315" i="37"/>
  <c r="G1307" i="37"/>
  <c r="G1298" i="37"/>
  <c r="G1286" i="37"/>
  <c r="G1278" i="37"/>
  <c r="G1270" i="37"/>
  <c r="G1262" i="37"/>
  <c r="G1254" i="37"/>
  <c r="G1253" i="37"/>
  <c r="G1249" i="37"/>
  <c r="G1245" i="37"/>
  <c r="G1241" i="37"/>
  <c r="G1237" i="37"/>
  <c r="G1233" i="37"/>
  <c r="G1229" i="37"/>
  <c r="G1225" i="37"/>
  <c r="G1221" i="37"/>
  <c r="G1166" i="37"/>
  <c r="H1166" i="37"/>
  <c r="G1162" i="37"/>
  <c r="H1162" i="37"/>
  <c r="G1157" i="37"/>
  <c r="G1143" i="37"/>
  <c r="G1141" i="37"/>
  <c r="G1112" i="37"/>
  <c r="G1055" i="37"/>
  <c r="G1027" i="37"/>
  <c r="G1016" i="37"/>
  <c r="G1012" i="37"/>
  <c r="G1002" i="37"/>
  <c r="G998" i="37"/>
  <c r="G995" i="37"/>
  <c r="H948" i="37"/>
  <c r="H884" i="37"/>
  <c r="H820" i="37"/>
  <c r="H456" i="37"/>
  <c r="G456" i="37"/>
  <c r="H992" i="37"/>
  <c r="G985" i="37"/>
  <c r="H963" i="37"/>
  <c r="H947" i="37"/>
  <c r="H931" i="37"/>
  <c r="H915" i="37"/>
  <c r="H899" i="37"/>
  <c r="H883" i="37"/>
  <c r="H867" i="37"/>
  <c r="H851" i="37"/>
  <c r="H835" i="37"/>
  <c r="H819" i="37"/>
  <c r="H803" i="37"/>
  <c r="H787" i="37"/>
  <c r="H771" i="37"/>
  <c r="H755" i="37"/>
  <c r="H751" i="37"/>
  <c r="G751" i="37"/>
  <c r="G744" i="37"/>
  <c r="H735" i="37"/>
  <c r="G735" i="37"/>
  <c r="G728" i="37"/>
  <c r="H719" i="37"/>
  <c r="G719" i="37"/>
  <c r="G712" i="37"/>
  <c r="H703" i="37"/>
  <c r="G703" i="37"/>
  <c r="G696" i="37"/>
  <c r="H687" i="37"/>
  <c r="G687" i="37"/>
  <c r="G680" i="37"/>
  <c r="H671" i="37"/>
  <c r="G671" i="37"/>
  <c r="G664" i="37"/>
  <c r="H655" i="37"/>
  <c r="G655" i="37"/>
  <c r="G648" i="37"/>
  <c r="G619" i="37"/>
  <c r="H613" i="37"/>
  <c r="G613" i="37"/>
  <c r="G587" i="37"/>
  <c r="G570" i="37"/>
  <c r="G554" i="37"/>
  <c r="H524" i="37"/>
  <c r="G524" i="37"/>
  <c r="H501" i="37"/>
  <c r="G501" i="37"/>
  <c r="H471" i="37"/>
  <c r="G471" i="37"/>
  <c r="G459" i="37"/>
  <c r="H449" i="37"/>
  <c r="G449" i="37"/>
  <c r="H445" i="37"/>
  <c r="G445" i="37"/>
  <c r="G397" i="37"/>
  <c r="G256" i="37"/>
  <c r="G252" i="37"/>
  <c r="H231" i="37"/>
  <c r="G231" i="37"/>
  <c r="G69" i="37"/>
  <c r="H69" i="37"/>
  <c r="H1118" i="37"/>
  <c r="H1114" i="37"/>
  <c r="H1110" i="37"/>
  <c r="H1106" i="37"/>
  <c r="H1102" i="37"/>
  <c r="H1098" i="37"/>
  <c r="H1094" i="37"/>
  <c r="H1090" i="37"/>
  <c r="H1086" i="37"/>
  <c r="H1082" i="37"/>
  <c r="H1078" i="37"/>
  <c r="H1074" i="37"/>
  <c r="H1070" i="37"/>
  <c r="H1066" i="37"/>
  <c r="H1062" i="37"/>
  <c r="H1054" i="37"/>
  <c r="H1046" i="37"/>
  <c r="H1042" i="37"/>
  <c r="H1038" i="37"/>
  <c r="H1030" i="37"/>
  <c r="H1026" i="37"/>
  <c r="H1022" i="37"/>
  <c r="H1018" i="37"/>
  <c r="H1014" i="37"/>
  <c r="H1010" i="37"/>
  <c r="H1002" i="37"/>
  <c r="H998" i="37"/>
  <c r="H994" i="37"/>
  <c r="G993" i="37"/>
  <c r="H988" i="37"/>
  <c r="H969" i="37"/>
  <c r="G968" i="37"/>
  <c r="G966" i="37"/>
  <c r="H953" i="37"/>
  <c r="G952" i="37"/>
  <c r="G950" i="37"/>
  <c r="H937" i="37"/>
  <c r="G936" i="37"/>
  <c r="G934" i="37"/>
  <c r="H921" i="37"/>
  <c r="G920" i="37"/>
  <c r="G918" i="37"/>
  <c r="H905" i="37"/>
  <c r="G904" i="37"/>
  <c r="G902" i="37"/>
  <c r="H889" i="37"/>
  <c r="G888" i="37"/>
  <c r="G886" i="37"/>
  <c r="H873" i="37"/>
  <c r="G872" i="37"/>
  <c r="G870" i="37"/>
  <c r="G856" i="37"/>
  <c r="G854" i="37"/>
  <c r="G840" i="37"/>
  <c r="G838" i="37"/>
  <c r="G824" i="37"/>
  <c r="G822" i="37"/>
  <c r="G808" i="37"/>
  <c r="G806" i="37"/>
  <c r="G792" i="37"/>
  <c r="G790" i="37"/>
  <c r="G776" i="37"/>
  <c r="G774" i="37"/>
  <c r="G758" i="37"/>
  <c r="G745" i="37"/>
  <c r="G729" i="37"/>
  <c r="G713" i="37"/>
  <c r="G697" i="37"/>
  <c r="G681" i="37"/>
  <c r="G665" i="37"/>
  <c r="G649" i="37"/>
  <c r="G629" i="37"/>
  <c r="G620" i="37"/>
  <c r="H614" i="37"/>
  <c r="H605" i="37"/>
  <c r="G605" i="37"/>
  <c r="H601" i="37"/>
  <c r="G601" i="37"/>
  <c r="G600" i="37"/>
  <c r="G594" i="37"/>
  <c r="G590" i="37"/>
  <c r="H582" i="37"/>
  <c r="G574" i="37"/>
  <c r="G563" i="37"/>
  <c r="H557" i="37"/>
  <c r="G557" i="37"/>
  <c r="G543" i="37"/>
  <c r="H502" i="37"/>
  <c r="G494" i="37"/>
  <c r="G460" i="37"/>
  <c r="G360" i="37"/>
  <c r="H360" i="37"/>
  <c r="G357" i="37"/>
  <c r="G992" i="37"/>
  <c r="G989" i="37"/>
  <c r="G967" i="37"/>
  <c r="G965" i="37"/>
  <c r="G963" i="37"/>
  <c r="G951" i="37"/>
  <c r="G949" i="37"/>
  <c r="G947" i="37"/>
  <c r="G935" i="37"/>
  <c r="G933" i="37"/>
  <c r="G931" i="37"/>
  <c r="G919" i="37"/>
  <c r="G917" i="37"/>
  <c r="G915" i="37"/>
  <c r="G903" i="37"/>
  <c r="G901" i="37"/>
  <c r="G899" i="37"/>
  <c r="G887" i="37"/>
  <c r="G885" i="37"/>
  <c r="G883" i="37"/>
  <c r="G871" i="37"/>
  <c r="G869" i="37"/>
  <c r="G867" i="37"/>
  <c r="H859" i="37"/>
  <c r="G855" i="37"/>
  <c r="G853" i="37"/>
  <c r="G851" i="37"/>
  <c r="H843" i="37"/>
  <c r="G839" i="37"/>
  <c r="G837" i="37"/>
  <c r="G835" i="37"/>
  <c r="H827" i="37"/>
  <c r="G823" i="37"/>
  <c r="G821" i="37"/>
  <c r="G819" i="37"/>
  <c r="H811" i="37"/>
  <c r="G807" i="37"/>
  <c r="G805" i="37"/>
  <c r="G803" i="37"/>
  <c r="H795" i="37"/>
  <c r="G791" i="37"/>
  <c r="G789" i="37"/>
  <c r="G787" i="37"/>
  <c r="H779" i="37"/>
  <c r="G775" i="37"/>
  <c r="G773" i="37"/>
  <c r="G771" i="37"/>
  <c r="H763" i="37"/>
  <c r="G759" i="37"/>
  <c r="G757" i="37"/>
  <c r="G755" i="37"/>
  <c r="G752" i="37"/>
  <c r="H743" i="37"/>
  <c r="G743" i="37"/>
  <c r="G742" i="37"/>
  <c r="G736" i="37"/>
  <c r="H727" i="37"/>
  <c r="G727" i="37"/>
  <c r="G726" i="37"/>
  <c r="G720" i="37"/>
  <c r="H711" i="37"/>
  <c r="G711" i="37"/>
  <c r="G710" i="37"/>
  <c r="G704" i="37"/>
  <c r="H695" i="37"/>
  <c r="G695" i="37"/>
  <c r="G694" i="37"/>
  <c r="G688" i="37"/>
  <c r="H679" i="37"/>
  <c r="G679" i="37"/>
  <c r="G678" i="37"/>
  <c r="G672" i="37"/>
  <c r="H663" i="37"/>
  <c r="G663" i="37"/>
  <c r="G662" i="37"/>
  <c r="G656" i="37"/>
  <c r="H647" i="37"/>
  <c r="G647" i="37"/>
  <c r="G646" i="37"/>
  <c r="H621" i="37"/>
  <c r="G621" i="37"/>
  <c r="H615" i="37"/>
  <c r="G615" i="37"/>
  <c r="H606" i="37"/>
  <c r="H583" i="37"/>
  <c r="G583" i="37"/>
  <c r="G562" i="37"/>
  <c r="G550" i="37"/>
  <c r="G546" i="37"/>
  <c r="G535" i="37"/>
  <c r="H525" i="37"/>
  <c r="G525" i="37"/>
  <c r="G479" i="37"/>
  <c r="H461" i="37"/>
  <c r="G461" i="37"/>
  <c r="H447" i="37"/>
  <c r="G447" i="37"/>
  <c r="G418" i="37"/>
  <c r="G368" i="37"/>
  <c r="H368" i="37"/>
  <c r="H747" i="37"/>
  <c r="H739" i="37"/>
  <c r="H731" i="37"/>
  <c r="H723" i="37"/>
  <c r="H715" i="37"/>
  <c r="H707" i="37"/>
  <c r="H699" i="37"/>
  <c r="H691" i="37"/>
  <c r="H683" i="37"/>
  <c r="H675" i="37"/>
  <c r="H667" i="37"/>
  <c r="H659" i="37"/>
  <c r="H651" i="37"/>
  <c r="H643" i="37"/>
  <c r="G628" i="37"/>
  <c r="G623" i="37"/>
  <c r="G622" i="37"/>
  <c r="G606" i="37"/>
  <c r="G596" i="37"/>
  <c r="G595" i="37"/>
  <c r="G576" i="37"/>
  <c r="G575" i="37"/>
  <c r="G551" i="37"/>
  <c r="H533" i="37"/>
  <c r="G533" i="37"/>
  <c r="H509" i="37"/>
  <c r="G502" i="37"/>
  <c r="G495" i="37"/>
  <c r="G487" i="37"/>
  <c r="H477" i="37"/>
  <c r="G477" i="37"/>
  <c r="H473" i="37"/>
  <c r="G473" i="37"/>
  <c r="G463" i="37"/>
  <c r="G462" i="37"/>
  <c r="G448" i="37"/>
  <c r="G434" i="37"/>
  <c r="G410" i="37"/>
  <c r="H391" i="37"/>
  <c r="G391" i="37"/>
  <c r="G381" i="37"/>
  <c r="G376" i="37"/>
  <c r="H367" i="37"/>
  <c r="G367" i="37"/>
  <c r="H363" i="37"/>
  <c r="G349" i="37"/>
  <c r="G281" i="37"/>
  <c r="G972" i="37"/>
  <c r="G964" i="37"/>
  <c r="G956" i="37"/>
  <c r="G948" i="37"/>
  <c r="G940" i="37"/>
  <c r="G932" i="37"/>
  <c r="G924" i="37"/>
  <c r="G916" i="37"/>
  <c r="G908" i="37"/>
  <c r="G900" i="37"/>
  <c r="G892" i="37"/>
  <c r="G884" i="37"/>
  <c r="G876" i="37"/>
  <c r="G868" i="37"/>
  <c r="G860" i="37"/>
  <c r="G852" i="37"/>
  <c r="G844" i="37"/>
  <c r="G836" i="37"/>
  <c r="G828" i="37"/>
  <c r="G820" i="37"/>
  <c r="G812" i="37"/>
  <c r="G804" i="37"/>
  <c r="G796" i="37"/>
  <c r="G788" i="37"/>
  <c r="G780" i="37"/>
  <c r="G772" i="37"/>
  <c r="G764" i="37"/>
  <c r="G756" i="37"/>
  <c r="G748" i="37"/>
  <c r="G740" i="37"/>
  <c r="G732" i="37"/>
  <c r="G724" i="37"/>
  <c r="G716" i="37"/>
  <c r="G708" i="37"/>
  <c r="G700" i="37"/>
  <c r="G692" i="37"/>
  <c r="G684" i="37"/>
  <c r="G676" i="37"/>
  <c r="G668" i="37"/>
  <c r="G660" i="37"/>
  <c r="G652" i="37"/>
  <c r="G644" i="37"/>
  <c r="H639" i="37"/>
  <c r="H618" i="37"/>
  <c r="G608" i="37"/>
  <c r="G607" i="37"/>
  <c r="G598" i="37"/>
  <c r="H593" i="37"/>
  <c r="G593" i="37"/>
  <c r="H586" i="37"/>
  <c r="G578" i="37"/>
  <c r="H573" i="37"/>
  <c r="G573" i="37"/>
  <c r="H569" i="37"/>
  <c r="G569" i="37"/>
  <c r="H549" i="37"/>
  <c r="G549" i="37"/>
  <c r="H542" i="37"/>
  <c r="G526" i="37"/>
  <c r="G522" i="37"/>
  <c r="G512" i="37"/>
  <c r="G503" i="37"/>
  <c r="H485" i="37"/>
  <c r="G485" i="37"/>
  <c r="H478" i="37"/>
  <c r="H474" i="37"/>
  <c r="G464" i="37"/>
  <c r="H458" i="37"/>
  <c r="G454" i="37"/>
  <c r="G451" i="37"/>
  <c r="H437" i="37"/>
  <c r="H427" i="37"/>
  <c r="G427" i="37"/>
  <c r="H423" i="37"/>
  <c r="G423" i="37"/>
  <c r="G420" i="37"/>
  <c r="H420" i="37"/>
  <c r="G416" i="37"/>
  <c r="H416" i="37"/>
  <c r="G377" i="37"/>
  <c r="G348" i="37"/>
  <c r="H339" i="37"/>
  <c r="G339" i="37"/>
  <c r="G304" i="37"/>
  <c r="H625" i="37"/>
  <c r="G614" i="37"/>
  <c r="G602" i="37"/>
  <c r="H589" i="37"/>
  <c r="G582" i="37"/>
  <c r="G566" i="37"/>
  <c r="H553" i="37"/>
  <c r="H545" i="37"/>
  <c r="H537" i="37"/>
  <c r="H517" i="37"/>
  <c r="G510" i="37"/>
  <c r="H505" i="37"/>
  <c r="H497" i="37"/>
  <c r="H489" i="37"/>
  <c r="G470" i="37"/>
  <c r="H453" i="37"/>
  <c r="G446" i="37"/>
  <c r="G438" i="37"/>
  <c r="G433" i="37"/>
  <c r="G429" i="37"/>
  <c r="G424" i="37"/>
  <c r="H424" i="37"/>
  <c r="G421" i="37"/>
  <c r="G394" i="37"/>
  <c r="H387" i="37"/>
  <c r="H384" i="37"/>
  <c r="G380" i="37"/>
  <c r="G372" i="37"/>
  <c r="G364" i="37"/>
  <c r="H364" i="37"/>
  <c r="G361" i="37"/>
  <c r="G150" i="37"/>
  <c r="G132" i="37"/>
  <c r="G432" i="37"/>
  <c r="H432" i="37"/>
  <c r="G428" i="37"/>
  <c r="H428" i="37"/>
  <c r="G425" i="37"/>
  <c r="G413" i="37"/>
  <c r="G409" i="37"/>
  <c r="G401" i="37"/>
  <c r="G389" i="37"/>
  <c r="G385" i="37"/>
  <c r="H372" i="37"/>
  <c r="H371" i="37"/>
  <c r="G369" i="37"/>
  <c r="G365" i="37"/>
  <c r="H352" i="37"/>
  <c r="H351" i="37"/>
  <c r="H347" i="37"/>
  <c r="G344" i="37"/>
  <c r="G332" i="37"/>
  <c r="H332" i="37"/>
  <c r="G312" i="37"/>
  <c r="G296" i="37"/>
  <c r="G288" i="37"/>
  <c r="G264" i="37"/>
  <c r="G337" i="37"/>
  <c r="G333" i="37"/>
  <c r="G320" i="37"/>
  <c r="G316" i="37"/>
  <c r="G308" i="37"/>
  <c r="G300" i="37"/>
  <c r="H295" i="37"/>
  <c r="G292" i="37"/>
  <c r="G276" i="37"/>
  <c r="G272" i="37"/>
  <c r="G260" i="37"/>
  <c r="G248" i="37"/>
  <c r="G203" i="37"/>
  <c r="H203" i="37"/>
  <c r="G155" i="37"/>
  <c r="H155" i="37"/>
  <c r="G93" i="37"/>
  <c r="H93" i="37"/>
  <c r="G341" i="37"/>
  <c r="H327" i="37"/>
  <c r="H311" i="37"/>
  <c r="G309" i="37"/>
  <c r="H287" i="37"/>
  <c r="G280" i="37"/>
  <c r="G273" i="37"/>
  <c r="G255" i="37"/>
  <c r="G251" i="37"/>
  <c r="G244" i="37"/>
  <c r="G194" i="37"/>
  <c r="G187" i="37"/>
  <c r="H187" i="37"/>
  <c r="G159" i="37"/>
  <c r="H159" i="37"/>
  <c r="G147" i="37"/>
  <c r="H147" i="37"/>
  <c r="G139" i="37"/>
  <c r="H139" i="37"/>
  <c r="G232" i="37"/>
  <c r="G230" i="37"/>
  <c r="G227" i="37"/>
  <c r="G183" i="37"/>
  <c r="H183" i="37"/>
  <c r="G163" i="37"/>
  <c r="H163" i="37"/>
  <c r="H133" i="37"/>
  <c r="G133" i="37"/>
  <c r="G105" i="37"/>
  <c r="H105" i="37"/>
  <c r="G73" i="37"/>
  <c r="H73" i="37"/>
  <c r="G57" i="37"/>
  <c r="H57" i="37"/>
  <c r="G33" i="37"/>
  <c r="G32" i="37"/>
  <c r="H32" i="37"/>
  <c r="H275" i="37"/>
  <c r="H271" i="37"/>
  <c r="H255" i="37"/>
  <c r="H251" i="37"/>
  <c r="H243" i="37"/>
  <c r="G234" i="37"/>
  <c r="G214" i="37"/>
  <c r="G211" i="37"/>
  <c r="H211" i="37"/>
  <c r="G210" i="37"/>
  <c r="G207" i="37"/>
  <c r="H207" i="37"/>
  <c r="G206" i="37"/>
  <c r="G200" i="37"/>
  <c r="G191" i="37"/>
  <c r="H191" i="37"/>
  <c r="G190" i="37"/>
  <c r="G171" i="37"/>
  <c r="H171" i="37"/>
  <c r="G170" i="37"/>
  <c r="G143" i="37"/>
  <c r="H143" i="37"/>
  <c r="G142" i="37"/>
  <c r="G131" i="37"/>
  <c r="G128" i="37"/>
  <c r="G76" i="37"/>
  <c r="G238" i="37"/>
  <c r="G236" i="37"/>
  <c r="G233" i="37"/>
  <c r="G226" i="37"/>
  <c r="G224" i="37"/>
  <c r="G219" i="37"/>
  <c r="H219" i="37"/>
  <c r="G215" i="37"/>
  <c r="H215" i="37"/>
  <c r="G186" i="37"/>
  <c r="G179" i="37"/>
  <c r="H179" i="37"/>
  <c r="G138" i="37"/>
  <c r="G135" i="37"/>
  <c r="H135" i="37"/>
  <c r="H129" i="37"/>
  <c r="G129" i="37"/>
  <c r="G112" i="37"/>
  <c r="G89" i="37"/>
  <c r="H89" i="37"/>
  <c r="G65" i="37"/>
  <c r="H65" i="37"/>
  <c r="G49" i="37"/>
  <c r="H49" i="37"/>
  <c r="G134" i="37"/>
  <c r="G130" i="37"/>
  <c r="G120" i="37"/>
  <c r="G113" i="37"/>
  <c r="H113" i="37"/>
  <c r="G84" i="37"/>
  <c r="G77" i="37"/>
  <c r="H77" i="37"/>
  <c r="G126" i="37"/>
  <c r="G121" i="37"/>
  <c r="H121" i="37"/>
  <c r="G109" i="37"/>
  <c r="H109" i="37"/>
  <c r="G108" i="37"/>
  <c r="G101" i="37"/>
  <c r="H101" i="37"/>
  <c r="G100" i="37"/>
  <c r="G97" i="37"/>
  <c r="H97" i="37"/>
  <c r="G96" i="37"/>
  <c r="G85" i="37"/>
  <c r="H85" i="37"/>
  <c r="G70" i="37"/>
  <c r="G58" i="37"/>
  <c r="G50" i="37"/>
  <c r="G45" i="37"/>
  <c r="H45" i="37"/>
  <c r="G44" i="37"/>
  <c r="G35" i="37"/>
  <c r="G117" i="37"/>
  <c r="H117" i="37"/>
  <c r="G81" i="37"/>
  <c r="H81" i="37"/>
  <c r="G64" i="37"/>
  <c r="G36" i="37"/>
  <c r="G30" i="37"/>
  <c r="H30" i="37"/>
  <c r="H23" i="37"/>
  <c r="H15" i="37"/>
  <c r="H11" i="37"/>
  <c r="H12" i="37"/>
  <c r="D1140" i="37" l="1"/>
  <c r="H284" i="3"/>
  <c r="E284" i="3" s="1"/>
  <c r="B284" i="3" s="1"/>
  <c r="B7" i="3"/>
  <c r="G295" i="3"/>
  <c r="E295" i="3" s="1"/>
  <c r="B295" i="3" s="1"/>
  <c r="B24" i="3"/>
  <c r="C149" i="37"/>
  <c r="J40" i="42"/>
  <c r="D292" i="1"/>
  <c r="C1219" i="37"/>
  <c r="F254" i="27"/>
  <c r="H223" i="37"/>
  <c r="G223" i="37"/>
  <c r="C983" i="37"/>
  <c r="D13" i="27"/>
  <c r="F18" i="27"/>
  <c r="C1469" i="37"/>
  <c r="D47" i="30"/>
  <c r="G41" i="37"/>
  <c r="H41" i="37"/>
  <c r="C506" i="37"/>
  <c r="F518" i="1"/>
  <c r="H194" i="37"/>
  <c r="C46" i="37"/>
  <c r="F56" i="1"/>
  <c r="D137" i="37"/>
  <c r="F147" i="1"/>
  <c r="C571" i="37"/>
  <c r="F583" i="1"/>
  <c r="D1396" i="37"/>
  <c r="K50" i="42"/>
  <c r="E163" i="3"/>
  <c r="B163" i="3" s="1"/>
  <c r="C3" i="37"/>
  <c r="D12" i="1"/>
  <c r="F13" i="1"/>
  <c r="D3" i="37"/>
  <c r="E12" i="1"/>
  <c r="C1200" i="37"/>
  <c r="D234" i="27"/>
  <c r="F235" i="27"/>
  <c r="G475" i="37"/>
  <c r="C75" i="37"/>
  <c r="F85" i="1"/>
  <c r="C1049" i="37"/>
  <c r="F84" i="27"/>
  <c r="D1152" i="37"/>
  <c r="H286" i="3"/>
  <c r="D1200" i="37"/>
  <c r="E234" i="27"/>
  <c r="D1317" i="37"/>
  <c r="K48" i="42"/>
  <c r="C1396" i="37"/>
  <c r="J50" i="42"/>
  <c r="F121" i="36"/>
  <c r="D303" i="37"/>
  <c r="E301" i="1"/>
  <c r="C1104" i="37"/>
  <c r="F139" i="27"/>
  <c r="H1411" i="37"/>
  <c r="C343" i="37"/>
  <c r="F354" i="1"/>
  <c r="D353" i="1"/>
  <c r="D520" i="37"/>
  <c r="E531" i="1"/>
  <c r="C1116" i="37"/>
  <c r="G282" i="3"/>
  <c r="F151" i="27"/>
  <c r="C1510" i="37"/>
  <c r="D48" i="30"/>
  <c r="D343" i="37"/>
  <c r="E353" i="1"/>
  <c r="E159" i="1"/>
  <c r="C1152" i="37"/>
  <c r="G286" i="3"/>
  <c r="F187" i="27"/>
  <c r="D1116" i="37"/>
  <c r="H282" i="3"/>
  <c r="C520" i="37"/>
  <c r="F532" i="1"/>
  <c r="D531" i="1"/>
  <c r="C213" i="37"/>
  <c r="F223" i="1"/>
  <c r="C1139" i="37"/>
  <c r="J45" i="42"/>
  <c r="D173" i="27"/>
  <c r="F174" i="27"/>
  <c r="C222" i="37"/>
  <c r="F232" i="1"/>
  <c r="C1317" i="37"/>
  <c r="J48" i="42"/>
  <c r="F42" i="36"/>
  <c r="C1371" i="37"/>
  <c r="F96" i="36"/>
  <c r="D412" i="37"/>
  <c r="E423" i="1"/>
  <c r="B5" i="3"/>
  <c r="G208" i="37"/>
  <c r="G162" i="37"/>
  <c r="C106" i="37"/>
  <c r="F116" i="1"/>
  <c r="C247" i="37"/>
  <c r="F257" i="1"/>
  <c r="G323" i="37"/>
  <c r="H323" i="37"/>
  <c r="C450" i="37"/>
  <c r="F462" i="1"/>
  <c r="C584" i="37"/>
  <c r="F596" i="1"/>
  <c r="C634" i="37"/>
  <c r="F646" i="1"/>
  <c r="D978" i="37"/>
  <c r="K43" i="42"/>
  <c r="D74" i="27"/>
  <c r="C1057" i="37"/>
  <c r="G281" i="3"/>
  <c r="F92" i="27"/>
  <c r="B199" i="3"/>
  <c r="H239" i="37"/>
  <c r="G239" i="37"/>
  <c r="C616" i="37"/>
  <c r="F628" i="1"/>
  <c r="D1425" i="37"/>
  <c r="E12" i="33"/>
  <c r="G635" i="37"/>
  <c r="C1441" i="37"/>
  <c r="J53" i="42"/>
  <c r="C258" i="37"/>
  <c r="F268" i="1"/>
  <c r="C1088" i="37"/>
  <c r="F123" i="27"/>
  <c r="C1168" i="37"/>
  <c r="G287" i="3"/>
  <c r="E287" i="3" s="1"/>
  <c r="B287" i="3" s="1"/>
  <c r="F203" i="27"/>
  <c r="C1287" i="37"/>
  <c r="J47" i="42"/>
  <c r="F12" i="36"/>
  <c r="D148" i="36"/>
  <c r="C1457" i="37"/>
  <c r="J54" i="42"/>
  <c r="D1287" i="37"/>
  <c r="E148" i="36"/>
  <c r="K47" i="42"/>
  <c r="C124" i="37"/>
  <c r="F134" i="1"/>
  <c r="C161" i="37"/>
  <c r="F171" i="1"/>
  <c r="C412" i="37"/>
  <c r="F424" i="1"/>
  <c r="D423" i="1"/>
  <c r="H235" i="37"/>
  <c r="G235" i="37"/>
  <c r="D1040" i="37"/>
  <c r="E74" i="27"/>
  <c r="D1441" i="37"/>
  <c r="K53" i="42"/>
  <c r="C40" i="37"/>
  <c r="F50" i="1"/>
  <c r="D1457" i="37"/>
  <c r="K54" i="42"/>
  <c r="F204" i="1"/>
  <c r="G259" i="37"/>
  <c r="H259" i="37"/>
  <c r="C303" i="37"/>
  <c r="F314" i="1"/>
  <c r="D1057" i="37"/>
  <c r="H281" i="3"/>
  <c r="E174" i="27"/>
  <c r="C1425" i="37"/>
  <c r="D12" i="33"/>
  <c r="C291" i="37"/>
  <c r="D301" i="1"/>
  <c r="F302" i="1"/>
  <c r="C558" i="37"/>
  <c r="F570" i="1"/>
  <c r="C355" i="37"/>
  <c r="F366" i="1"/>
  <c r="H125" i="37"/>
  <c r="G125" i="37"/>
  <c r="E286" i="3" l="1"/>
  <c r="B286" i="3" s="1"/>
  <c r="H1140" i="37"/>
  <c r="G1140" i="37"/>
  <c r="C1424" i="37"/>
  <c r="J52" i="42"/>
  <c r="H1287" i="37"/>
  <c r="B29" i="42"/>
  <c r="G1287" i="37"/>
  <c r="E281" i="3"/>
  <c r="B281" i="3" s="1"/>
  <c r="H1152" i="37"/>
  <c r="G1152" i="37"/>
  <c r="H1116" i="37"/>
  <c r="G1116" i="37"/>
  <c r="C2" i="37"/>
  <c r="F12" i="1"/>
  <c r="J39" i="42"/>
  <c r="D415" i="1"/>
  <c r="D293" i="1"/>
  <c r="G137" i="37"/>
  <c r="H137" i="37"/>
  <c r="K57" i="42"/>
  <c r="C1503" i="37"/>
  <c r="G291" i="3"/>
  <c r="E291" i="3" s="1"/>
  <c r="B291" i="3" s="1"/>
  <c r="H983" i="37"/>
  <c r="G983" i="37"/>
  <c r="H1219" i="37"/>
  <c r="G1219" i="37"/>
  <c r="C290" i="37"/>
  <c r="F301" i="1"/>
  <c r="D410" i="1"/>
  <c r="H40" i="37"/>
  <c r="G40" i="37"/>
  <c r="G1040" i="37"/>
  <c r="H1040" i="37"/>
  <c r="C411" i="37"/>
  <c r="D638" i="1"/>
  <c r="F423" i="1"/>
  <c r="H161" i="37"/>
  <c r="G161" i="37"/>
  <c r="D1423" i="37"/>
  <c r="K51" i="42"/>
  <c r="C1423" i="37"/>
  <c r="J51" i="42"/>
  <c r="F148" i="36"/>
  <c r="H1088" i="37"/>
  <c r="G1088" i="37"/>
  <c r="H1441" i="37"/>
  <c r="G1441" i="37"/>
  <c r="H1057" i="37"/>
  <c r="G1057" i="37"/>
  <c r="H584" i="37"/>
  <c r="G584" i="37"/>
  <c r="H106" i="37"/>
  <c r="G106" i="37"/>
  <c r="H1371" i="37"/>
  <c r="G1371" i="37"/>
  <c r="C519" i="37"/>
  <c r="D639" i="1"/>
  <c r="F531" i="1"/>
  <c r="D149" i="37"/>
  <c r="E292" i="1"/>
  <c r="K40" i="42"/>
  <c r="H1510" i="37"/>
  <c r="G1510" i="37"/>
  <c r="D519" i="37"/>
  <c r="E639" i="1"/>
  <c r="D627" i="37" s="1"/>
  <c r="H343" i="37"/>
  <c r="G343" i="37"/>
  <c r="D290" i="37"/>
  <c r="E410" i="1"/>
  <c r="D399" i="37" s="1"/>
  <c r="D1199" i="37"/>
  <c r="K46" i="42"/>
  <c r="D2" i="37"/>
  <c r="E415" i="1"/>
  <c r="K39" i="42"/>
  <c r="G3" i="37"/>
  <c r="H3" i="37"/>
  <c r="H506" i="37"/>
  <c r="G506" i="37"/>
  <c r="H1469" i="37"/>
  <c r="B33" i="42"/>
  <c r="G1469" i="37"/>
  <c r="C282" i="37"/>
  <c r="D294" i="1"/>
  <c r="D416" i="1"/>
  <c r="D1039" i="37"/>
  <c r="K44" i="42"/>
  <c r="H1457" i="37"/>
  <c r="G1457" i="37"/>
  <c r="H1317" i="37"/>
  <c r="G1317" i="37"/>
  <c r="C1138" i="37"/>
  <c r="F173" i="27"/>
  <c r="H213" i="37"/>
  <c r="G213" i="37"/>
  <c r="C1504" i="37"/>
  <c r="K58" i="42"/>
  <c r="H1104" i="37"/>
  <c r="G1104" i="37"/>
  <c r="H75" i="37"/>
  <c r="G75" i="37"/>
  <c r="H1200" i="37"/>
  <c r="G1200" i="37"/>
  <c r="H149" i="37"/>
  <c r="G149" i="37"/>
  <c r="H355" i="37"/>
  <c r="G355" i="37"/>
  <c r="G1425" i="37"/>
  <c r="H1425" i="37"/>
  <c r="G291" i="37"/>
  <c r="H291" i="37"/>
  <c r="D1139" i="37"/>
  <c r="E173" i="27"/>
  <c r="D1138" i="37" s="1"/>
  <c r="K45" i="42"/>
  <c r="G303" i="37"/>
  <c r="H303" i="37"/>
  <c r="H616" i="37"/>
  <c r="G616" i="37"/>
  <c r="C1039" i="37"/>
  <c r="J44" i="42"/>
  <c r="F74" i="27"/>
  <c r="D411" i="37"/>
  <c r="E638" i="1"/>
  <c r="D626" i="37" s="1"/>
  <c r="H222" i="37"/>
  <c r="G222" i="37"/>
  <c r="H1139" i="37"/>
  <c r="G1139" i="37"/>
  <c r="D342" i="37"/>
  <c r="E411" i="1"/>
  <c r="D400" i="37" s="1"/>
  <c r="H1396" i="37"/>
  <c r="G1396" i="37"/>
  <c r="H1049" i="37"/>
  <c r="G1049" i="37"/>
  <c r="H571" i="37"/>
  <c r="G571" i="37"/>
  <c r="H46" i="37"/>
  <c r="G46" i="37"/>
  <c r="F159" i="1"/>
  <c r="H558" i="37"/>
  <c r="G558" i="37"/>
  <c r="G412" i="37"/>
  <c r="H412" i="37"/>
  <c r="H124" i="37"/>
  <c r="G124" i="37"/>
  <c r="H1168" i="37"/>
  <c r="G1168" i="37"/>
  <c r="H258" i="37"/>
  <c r="G258" i="37"/>
  <c r="D1424" i="37"/>
  <c r="K52" i="42"/>
  <c r="E12" i="27"/>
  <c r="H634" i="37"/>
  <c r="G634" i="37"/>
  <c r="H450" i="37"/>
  <c r="G450" i="37"/>
  <c r="G247" i="37"/>
  <c r="H247" i="37"/>
  <c r="H520" i="37"/>
  <c r="G520" i="37"/>
  <c r="E282" i="3"/>
  <c r="B282" i="3" s="1"/>
  <c r="C342" i="37"/>
  <c r="F353" i="1"/>
  <c r="D411" i="1"/>
  <c r="C1199" i="37"/>
  <c r="J46" i="42"/>
  <c r="F234" i="27"/>
  <c r="C978" i="37"/>
  <c r="J43" i="42"/>
  <c r="D12" i="27"/>
  <c r="F13" i="27"/>
  <c r="H282" i="37" l="1"/>
  <c r="D282" i="37"/>
  <c r="G282" i="37" s="1"/>
  <c r="E294" i="1"/>
  <c r="D284" i="37" s="1"/>
  <c r="E416" i="1"/>
  <c r="F416" i="1" s="1"/>
  <c r="H2" i="37"/>
  <c r="G2" i="37"/>
  <c r="L4" i="37"/>
  <c r="K4" i="37"/>
  <c r="K3" i="3"/>
  <c r="C977" i="37"/>
  <c r="G262" i="3"/>
  <c r="G266" i="3"/>
  <c r="E266" i="3" s="1"/>
  <c r="B266" i="3" s="1"/>
  <c r="F12" i="27"/>
  <c r="G342" i="37"/>
  <c r="H342" i="37"/>
  <c r="C405" i="37"/>
  <c r="D643" i="1"/>
  <c r="D418" i="1"/>
  <c r="C626" i="37"/>
  <c r="F638" i="1"/>
  <c r="H290" i="37"/>
  <c r="G290" i="37"/>
  <c r="C404" i="37"/>
  <c r="F415" i="1"/>
  <c r="D417" i="1"/>
  <c r="D642" i="1"/>
  <c r="G298" i="3"/>
  <c r="E298" i="3" s="1"/>
  <c r="H1199" i="37"/>
  <c r="G1199" i="37"/>
  <c r="H1504" i="37"/>
  <c r="G1504" i="37"/>
  <c r="G1138" i="37"/>
  <c r="H1138" i="37"/>
  <c r="C284" i="37"/>
  <c r="F294" i="1"/>
  <c r="G290" i="3"/>
  <c r="E290" i="3" s="1"/>
  <c r="B290" i="3" s="1"/>
  <c r="D404" i="37"/>
  <c r="E417" i="1"/>
  <c r="D406" i="37" s="1"/>
  <c r="E642" i="1"/>
  <c r="H411" i="37"/>
  <c r="G411" i="37"/>
  <c r="H519" i="37"/>
  <c r="G519" i="37"/>
  <c r="H978" i="37"/>
  <c r="G978" i="37"/>
  <c r="C400" i="37"/>
  <c r="F411" i="1"/>
  <c r="D977" i="37"/>
  <c r="H262" i="3"/>
  <c r="H1039" i="37"/>
  <c r="G1039" i="37"/>
  <c r="F292" i="1"/>
  <c r="K6" i="37"/>
  <c r="N3" i="3"/>
  <c r="E293" i="1"/>
  <c r="D283" i="37" s="1"/>
  <c r="C627" i="37"/>
  <c r="F639" i="1"/>
  <c r="H1423" i="37"/>
  <c r="G1423" i="37"/>
  <c r="E4" i="36" s="1"/>
  <c r="L35" i="37" s="1"/>
  <c r="C399" i="37"/>
  <c r="F410" i="1"/>
  <c r="H1503" i="37"/>
  <c r="G1503" i="37"/>
  <c r="C4" i="30" s="1"/>
  <c r="L37" i="37" s="1"/>
  <c r="C283" i="37"/>
  <c r="G299" i="3"/>
  <c r="E299" i="3" s="1"/>
  <c r="B299" i="3" s="1"/>
  <c r="H1424" i="37"/>
  <c r="G1424" i="37"/>
  <c r="D4" i="33" s="1"/>
  <c r="L36" i="37" s="1"/>
  <c r="G296" i="3"/>
  <c r="E296" i="3" s="1"/>
  <c r="B296" i="3" s="1"/>
  <c r="G289" i="3" l="1"/>
  <c r="E289" i="3" s="1"/>
  <c r="E288" i="3" s="1"/>
  <c r="E33" i="42" s="1"/>
  <c r="C630" i="37"/>
  <c r="F642" i="1"/>
  <c r="D644" i="1"/>
  <c r="C406" i="37"/>
  <c r="F417" i="1"/>
  <c r="E262" i="3"/>
  <c r="G294" i="3"/>
  <c r="E294" i="3" s="1"/>
  <c r="B294" i="3" s="1"/>
  <c r="G293" i="3"/>
  <c r="E293" i="3" s="1"/>
  <c r="H284" i="37"/>
  <c r="G284" i="37"/>
  <c r="F293" i="1"/>
  <c r="H400" i="37"/>
  <c r="G400" i="37"/>
  <c r="C407" i="37"/>
  <c r="F418" i="1"/>
  <c r="H977" i="37"/>
  <c r="G267" i="3" s="1"/>
  <c r="E267" i="3" s="1"/>
  <c r="B267" i="3" s="1"/>
  <c r="B27" i="42"/>
  <c r="G977" i="37"/>
  <c r="E4" i="27" s="1"/>
  <c r="L34" i="37" s="1"/>
  <c r="G283" i="37"/>
  <c r="H283" i="37"/>
  <c r="H399" i="37"/>
  <c r="G399" i="37"/>
  <c r="H627" i="37"/>
  <c r="G627" i="37"/>
  <c r="D630" i="37"/>
  <c r="B298" i="3"/>
  <c r="E297" i="3"/>
  <c r="E29" i="42" s="1"/>
  <c r="H404" i="37"/>
  <c r="G404" i="37"/>
  <c r="H626" i="37"/>
  <c r="G626" i="37"/>
  <c r="C631" i="37"/>
  <c r="D645" i="1"/>
  <c r="D405" i="37"/>
  <c r="G405" i="37" s="1"/>
  <c r="E418" i="1"/>
  <c r="D407" i="37" s="1"/>
  <c r="E643" i="1"/>
  <c r="B289" i="3" l="1"/>
  <c r="H407" i="37"/>
  <c r="G407" i="37"/>
  <c r="K3" i="37"/>
  <c r="L3" i="37"/>
  <c r="M3" i="3"/>
  <c r="H405" i="37"/>
  <c r="D631" i="37"/>
  <c r="E645" i="1"/>
  <c r="C633" i="37"/>
  <c r="D649" i="1"/>
  <c r="F645" i="1"/>
  <c r="B262" i="3"/>
  <c r="E261" i="3"/>
  <c r="E27" i="42" s="1"/>
  <c r="H630" i="37"/>
  <c r="G630" i="37"/>
  <c r="F643" i="1"/>
  <c r="E644" i="1"/>
  <c r="F644" i="1" s="1"/>
  <c r="H631" i="37"/>
  <c r="G631" i="37"/>
  <c r="B293" i="3"/>
  <c r="E292" i="3"/>
  <c r="E31" i="42" s="1"/>
  <c r="C632" i="37"/>
  <c r="D648" i="1"/>
  <c r="Q19" i="3" s="1"/>
  <c r="H406" i="37"/>
  <c r="G406" i="37"/>
  <c r="H632" i="37" l="1"/>
  <c r="D632" i="37"/>
  <c r="G632" i="37" s="1"/>
  <c r="E648" i="1"/>
  <c r="C637" i="37"/>
  <c r="J42" i="42"/>
  <c r="F649" i="1"/>
  <c r="D633" i="37"/>
  <c r="H633" i="37" s="1"/>
  <c r="E649" i="1"/>
  <c r="C636" i="37"/>
  <c r="J41" i="42"/>
  <c r="F648" i="1"/>
  <c r="G633" i="37" l="1"/>
  <c r="D637" i="37"/>
  <c r="B25" i="42" s="1"/>
  <c r="K42" i="42"/>
  <c r="D636" i="37"/>
  <c r="G157" i="3" s="1"/>
  <c r="E157" i="3" s="1"/>
  <c r="K41" i="42"/>
  <c r="G636" i="37"/>
  <c r="G637" i="37" l="1"/>
  <c r="E4" i="1" s="1"/>
  <c r="L33" i="37" s="1"/>
  <c r="H637" i="37"/>
  <c r="K2" i="37"/>
  <c r="L2" i="37"/>
  <c r="J3" i="3"/>
  <c r="B157" i="3"/>
  <c r="H636" i="37"/>
  <c r="K28" i="37"/>
  <c r="L28" i="37" l="1"/>
  <c r="G8" i="3" s="1"/>
  <c r="E8" i="3" s="1"/>
  <c r="B8" i="3" s="1"/>
  <c r="J6" i="42"/>
  <c r="M19" i="3"/>
  <c r="L20" i="3"/>
  <c r="J21" i="3"/>
  <c r="M259" i="3"/>
  <c r="J10" i="3"/>
  <c r="J12" i="3"/>
  <c r="J14" i="3"/>
  <c r="J16" i="3"/>
  <c r="G19" i="3"/>
  <c r="M20" i="3"/>
  <c r="G21" i="3"/>
  <c r="L259" i="3"/>
  <c r="F259" i="3" s="1"/>
  <c r="H19" i="3"/>
  <c r="H20" i="3"/>
  <c r="I21" i="3"/>
  <c r="G20" i="3"/>
  <c r="E20" i="3" s="1"/>
  <c r="H21" i="3"/>
  <c r="L19" i="3"/>
  <c r="I16" i="3"/>
  <c r="K15" i="3"/>
  <c r="K9" i="3"/>
  <c r="J13" i="3"/>
  <c r="K14" i="3"/>
  <c r="K10" i="3"/>
  <c r="G22" i="3"/>
  <c r="K13" i="3"/>
  <c r="H22" i="3"/>
  <c r="J11" i="3"/>
  <c r="I17" i="3"/>
  <c r="I13" i="3"/>
  <c r="E13" i="3" s="1"/>
  <c r="B13" i="3" s="1"/>
  <c r="I9" i="3"/>
  <c r="E9" i="3" s="1"/>
  <c r="B9" i="3" s="1"/>
  <c r="I10" i="3"/>
  <c r="E10" i="3" s="1"/>
  <c r="B10" i="3" s="1"/>
  <c r="J15" i="3"/>
  <c r="I12" i="3"/>
  <c r="K11" i="3"/>
  <c r="H6" i="3"/>
  <c r="E6" i="3" s="1"/>
  <c r="J17" i="3"/>
  <c r="J9" i="3"/>
  <c r="K16" i="3"/>
  <c r="K12" i="3"/>
  <c r="K17" i="3"/>
  <c r="I15" i="3"/>
  <c r="I11" i="3"/>
  <c r="H158" i="3"/>
  <c r="G158" i="3" s="1"/>
  <c r="E158" i="3" s="1"/>
  <c r="K29" i="37"/>
  <c r="L29" i="37"/>
  <c r="B6" i="3" l="1"/>
  <c r="E16" i="3"/>
  <c r="B16" i="3" s="1"/>
  <c r="E21" i="3"/>
  <c r="B21" i="3" s="1"/>
  <c r="E14" i="3"/>
  <c r="B14" i="3" s="1"/>
  <c r="B158" i="3"/>
  <c r="E23" i="3"/>
  <c r="E25" i="42" s="1"/>
  <c r="B259" i="3"/>
  <c r="F23" i="3"/>
  <c r="E11" i="3"/>
  <c r="B11" i="3" s="1"/>
  <c r="E15" i="3"/>
  <c r="B15" i="3" s="1"/>
  <c r="E12" i="3"/>
  <c r="B12" i="3" s="1"/>
  <c r="F19" i="3"/>
  <c r="F20" i="3"/>
  <c r="B20" i="3"/>
  <c r="E17" i="3"/>
  <c r="B17" i="3" s="1"/>
  <c r="E22" i="3"/>
  <c r="B22" i="3" s="1"/>
  <c r="E19" i="3"/>
  <c r="F18" i="3" l="1"/>
  <c r="F3" i="3" s="1"/>
  <c r="E18" i="3"/>
  <c r="B19" i="3"/>
  <c r="E4" i="3"/>
  <c r="E3" i="3" l="1"/>
  <c r="L30" i="37" l="1"/>
  <c r="K30" i="37"/>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<sst xmlns="http://schemas.openxmlformats.org/spreadsheetml/2006/main" count="4756" uniqueCount="4299">
  <si>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</si>
  <si>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</si>
  <si>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</si>
  <si>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</si>
  <si>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</si>
  <si>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</si>
  <si>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</si>
  <si>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</si>
  <si>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</si>
  <si>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</si>
  <si>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</si>
  <si>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</si>
  <si>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</si>
  <si>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</si>
  <si>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</si>
  <si>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</si>
  <si>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</si>
  <si>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</si>
  <si>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</si>
  <si>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</si>
  <si>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</si>
  <si>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</si>
  <si>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</si>
  <si>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</si>
  <si>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</si>
  <si>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</si>
  <si>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</si>
  <si>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</si>
  <si>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</si>
  <si>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</si>
  <si>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</si>
  <si>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</si>
  <si>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</si>
  <si>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</si>
  <si>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</si>
  <si>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</si>
  <si>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</si>
  <si>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</si>
  <si>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</si>
  <si>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</si>
  <si>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</si>
  <si>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506</t>
  </si>
  <si>
    <t>KONS_ISTI</t>
  </si>
  <si>
    <t>KBR_151</t>
  </si>
  <si>
    <t>-</t>
  </si>
  <si>
    <t>KBR_152</t>
  </si>
  <si>
    <t>KBR_154</t>
  </si>
  <si>
    <t>KBR_156</t>
  </si>
  <si>
    <t>KBR_159</t>
  </si>
  <si>
    <t>Prelazak na Referentnu stranicu ––––&gt;</t>
  </si>
  <si>
    <t>OSNOVNE UPUTE ZA UNOS PODATAKA</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</si>
  <si>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</si>
  <si>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Ovi izvještaji napravljeni su u Excel datoteci, format 97-2003. kako bi se omogućilo popunjavanje i korisnicima starijih verzija Excel-a. Moguće ju je popuniti u MS EXcel-u 97, XP, 2003, 2007, 2010, Office365, te novijim verzijama, a od besplatnih rješenja u OpenOffice-u 3.x i 4.x. Libre Office, Kingsoft Office te neki drugi alati koji imaju mogućnost rada s Excel datotekama nisu upotrebljivi za popunjavanje, kao ni neki drugi alati kojima je moguć rad s Excel datotekama jer ne sadrže bitne funkcionalnosti koje su potrebne da bi ugrađene formule i kontrole radile ispravno. Kod rada s novijim verzijama MS Excel-a važno je da datoteka ostane u ovom formatu, tj. da se ne pretvori u novi ".xlsx" format.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</si>
  <si>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</si>
  <si>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</si>
  <si>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</si>
  <si>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</si>
  <si>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</si>
  <si>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</si>
  <si>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</si>
  <si>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</si>
  <si>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</si>
  <si>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</si>
  <si>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</si>
  <si>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</si>
  <si>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</si>
  <si>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</si>
  <si>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</si>
  <si>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</si>
  <si>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verzije 2007 i 2010,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</si>
  <si>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</si>
  <si>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rgfi@fina.hr.</t>
  </si>
  <si>
    <t>Novosti</t>
  </si>
  <si>
    <t>Uputa</t>
  </si>
  <si>
    <t>Kontrole</t>
  </si>
  <si>
    <t>Sifre</t>
  </si>
  <si>
    <t>Promjene</t>
  </si>
  <si>
    <t>Referentna stranica</t>
  </si>
  <si>
    <t>Izvještaji proračuna, proračunskih i izvanproračunskih korisnika</t>
  </si>
  <si>
    <t>Broj RKP-a:</t>
  </si>
  <si>
    <t>AOP oznaka razdoblja:</t>
  </si>
  <si>
    <t>2018-06</t>
  </si>
  <si>
    <t>Matični broj:</t>
  </si>
  <si>
    <t>Proračun nema korisnika pa Izvještaj vrijedi i kao konsolidirani:</t>
  </si>
  <si>
    <t>NE</t>
  </si>
  <si>
    <t>Kontrolni broj izvještaja</t>
  </si>
  <si>
    <t>Naziv obveznika:</t>
  </si>
  <si>
    <t>OPĆINA KOLAN</t>
  </si>
  <si>
    <t>Od datuma:</t>
  </si>
  <si>
    <t>Pošta i mjesto:</t>
  </si>
  <si>
    <t>KOLAN</t>
  </si>
  <si>
    <t>Do datuma:</t>
  </si>
  <si>
    <t>Ulica i kućni broj:</t>
  </si>
  <si>
    <t>TRG KRALJA TOMISLAVA 6</t>
  </si>
  <si>
    <t>OIB:</t>
  </si>
  <si>
    <t>Razina:</t>
  </si>
  <si>
    <t>Šifra djelatnosti:</t>
  </si>
  <si>
    <t>Razdjel:</t>
  </si>
  <si>
    <t>Šifra grada/opć.:</t>
  </si>
  <si>
    <t>Popunjen</t>
  </si>
  <si>
    <t xml:space="preserve">    Broj pogrešaka</t>
  </si>
  <si>
    <t>Pregled 
popunjenosti
obrazaca:</t>
  </si>
  <si>
    <t>PR-RAS (VP 151)</t>
  </si>
  <si>
    <t>Osoba za kontaktiranje:</t>
  </si>
  <si>
    <t>MIRČIĆ VESNA</t>
  </si>
  <si>
    <t>BIL (VP 152)</t>
  </si>
  <si>
    <t>Telefon:</t>
  </si>
  <si>
    <t>023/698-414</t>
  </si>
  <si>
    <t>Telefax:</t>
  </si>
  <si>
    <t>RAS funkcijski (VP 154)</t>
  </si>
  <si>
    <t>Adresa e-pošte za kontakt:</t>
  </si>
  <si>
    <t>racunovodstvo@kolan.hr</t>
  </si>
  <si>
    <t>P-VRIO (VP 156)</t>
  </si>
  <si>
    <t>Adresa e-pošte obveznika:</t>
  </si>
  <si>
    <t>Obveze (VP 159)</t>
  </si>
  <si>
    <t>Zakonski predstavnik:</t>
  </si>
  <si>
    <t>MARIN PERNJAK</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</si>
  <si>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</si>
  <si>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</si>
  <si>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</si>
  <si>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</si>
  <si>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</si>
  <si>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</si>
  <si>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</si>
  <si>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</si>
  <si>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</si>
  <si>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</si>
  <si>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</si>
  <si>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</si>
  <si>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</si>
  <si>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</si>
  <si>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</si>
  <si>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</si>
  <si>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</si>
  <si>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</si>
  <si>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</si>
  <si>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</si>
  <si>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</si>
  <si>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</si>
  <si>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</si>
  <si>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</si>
  <si>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</si>
  <si>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</si>
  <si>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2018-03</t>
  </si>
  <si>
    <t>za razdoblje 1. siječnja do 31. ožujka 2018. godine</t>
  </si>
  <si>
    <t>za razdoblje 1. siječnja do 30. lipnja 2018. godine</t>
  </si>
  <si>
    <t>2018-09</t>
  </si>
  <si>
    <t>za razdoblje 1. siječnja do 30. rujna 2018. godine</t>
  </si>
  <si>
    <t>2018-12</t>
  </si>
  <si>
    <t>za razdoblje 1. siječnja do 31. prosinca 2018.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</si>
  <si>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</si>
  <si>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</si>
  <si>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</si>
  <si>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</si>
  <si>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</si>
  <si>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</si>
  <si>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</si>
  <si>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</si>
  <si>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</si>
  <si>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</si>
  <si>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</si>
  <si>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</si>
  <si>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</si>
  <si>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</si>
  <si>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</si>
  <si>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</si>
  <si>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</si>
  <si>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</si>
  <si>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</si>
  <si>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</si>
  <si>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</si>
  <si>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</si>
  <si>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</si>
  <si>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</si>
  <si>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</si>
  <si>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</si>
  <si>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</si>
  <si>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</si>
  <si>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</si>
  <si>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</si>
  <si>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</si>
  <si>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</si>
  <si>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</si>
  <si>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</si>
  <si>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</si>
  <si>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</si>
  <si>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</si>
  <si>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</si>
  <si>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</si>
  <si>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</si>
  <si>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</si>
  <si>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</si>
  <si>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</si>
  <si>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</si>
  <si>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</si>
  <si>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</si>
  <si>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</si>
  <si>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</si>
  <si>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</si>
  <si>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</si>
  <si>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</si>
  <si>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</si>
  <si>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</si>
  <si>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</si>
  <si>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</si>
  <si>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</si>
  <si>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</si>
  <si>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</si>
  <si>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</si>
  <si>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</si>
  <si>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</si>
  <si>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</si>
  <si>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</si>
  <si>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</si>
  <si>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</si>
  <si>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</si>
  <si>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</si>
  <si>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</si>
  <si>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</si>
  <si>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</si>
  <si>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</si>
  <si>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</si>
  <si>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</si>
  <si>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</si>
  <si>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</si>
  <si>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</si>
  <si>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</si>
  <si>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</si>
  <si>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</si>
  <si>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</si>
  <si>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</si>
  <si>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</si>
  <si>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</si>
  <si>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</si>
  <si>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</si>
  <si>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</si>
  <si>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</si>
  <si>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</si>
  <si>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</si>
  <si>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</si>
  <si>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</si>
  <si>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</si>
  <si>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</si>
  <si>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</si>
  <si>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</si>
  <si>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</si>
  <si>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</si>
  <si>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</si>
  <si>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</si>
  <si>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</si>
  <si>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</si>
  <si>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</si>
  <si>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</si>
  <si>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</si>
  <si>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</si>
  <si>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</si>
  <si>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</si>
  <si>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</si>
  <si>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</si>
  <si>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</si>
  <si>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</si>
  <si>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</si>
  <si>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</si>
  <si>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</si>
  <si>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</si>
  <si>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</si>
  <si>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</si>
  <si>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</si>
  <si>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</si>
  <si>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</si>
  <si>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</si>
  <si>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</si>
  <si>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</si>
  <si>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</si>
  <si>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</si>
  <si>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</si>
  <si>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</si>
  <si>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</si>
  <si>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</si>
  <si>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</si>
  <si>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</si>
  <si>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</si>
  <si>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</si>
  <si>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</si>
  <si>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</si>
  <si>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</si>
  <si>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</si>
  <si>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</si>
  <si>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</si>
  <si>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</si>
  <si>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</si>
  <si>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</si>
  <si>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</si>
  <si>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</si>
  <si>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</si>
  <si>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</si>
  <si>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</si>
  <si>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</si>
  <si>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</si>
  <si>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</si>
  <si>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</si>
  <si>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</si>
  <si>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</si>
  <si>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</si>
  <si>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</si>
  <si>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</si>
  <si>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</si>
  <si>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</si>
  <si>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</si>
  <si>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</si>
  <si>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</si>
  <si>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</si>
  <si>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</si>
  <si>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</si>
  <si>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</si>
  <si>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</si>
  <si>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</si>
  <si>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</si>
  <si>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</si>
  <si>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</si>
  <si>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</si>
  <si>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</si>
  <si>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</si>
  <si>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</si>
  <si>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</si>
  <si>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</si>
  <si>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</si>
  <si>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</si>
  <si>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</si>
  <si>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</si>
  <si>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</si>
  <si>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</si>
  <si>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</si>
  <si>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</si>
  <si>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</si>
  <si>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</si>
  <si>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</si>
  <si>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</si>
  <si>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</si>
  <si>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</si>
  <si>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</si>
  <si>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</si>
  <si>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</si>
  <si>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</si>
  <si>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</si>
  <si>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</si>
  <si>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</si>
  <si>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</si>
  <si>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</si>
  <si>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</si>
  <si>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</si>
  <si>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</si>
  <si>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</si>
  <si>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</si>
  <si>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</si>
  <si>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</si>
  <si>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</si>
  <si>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</si>
  <si>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</si>
  <si>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</si>
  <si>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</si>
  <si>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</si>
  <si>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</si>
  <si>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</si>
  <si>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</si>
  <si>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</si>
  <si>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</si>
  <si>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</si>
  <si>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</si>
  <si>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</si>
  <si>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</si>
  <si>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</si>
  <si>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</si>
  <si>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</si>
  <si>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</si>
  <si>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</si>
  <si>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</si>
  <si>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</si>
  <si>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</si>
  <si>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</si>
  <si>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</si>
  <si>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</si>
  <si>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</si>
  <si>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</si>
  <si>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</si>
  <si>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</si>
  <si>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</si>
  <si>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</si>
  <si>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</si>
  <si>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</si>
  <si>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</si>
  <si>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</si>
  <si>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</si>
  <si>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</si>
  <si>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</si>
  <si>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</si>
  <si>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</si>
  <si>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</si>
  <si>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</si>
  <si>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</si>
  <si>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</si>
  <si>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</si>
  <si>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</si>
  <si>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</si>
  <si>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</si>
  <si>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</si>
  <si>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</si>
  <si>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</si>
  <si>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</si>
  <si>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</si>
  <si>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</si>
  <si>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</si>
  <si>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</si>
  <si>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</si>
  <si>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</si>
  <si>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</si>
  <si>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</si>
  <si>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</si>
  <si>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</si>
  <si>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</si>
  <si>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</si>
  <si>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</si>
  <si>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</si>
  <si>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</si>
  <si>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</si>
  <si>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</si>
  <si>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</si>
  <si>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</si>
  <si>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</si>
  <si>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</si>
  <si>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</si>
  <si>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</si>
  <si>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</si>
  <si>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</si>
  <si>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</si>
  <si>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</si>
  <si>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</si>
  <si>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</si>
  <si>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</si>
  <si>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</si>
  <si>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</si>
  <si>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</si>
  <si>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</si>
  <si>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</si>
  <si>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</si>
  <si>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</si>
  <si>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</si>
  <si>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</si>
  <si>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</si>
  <si>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</si>
  <si>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</si>
  <si>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</si>
  <si>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</si>
  <si>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</si>
  <si>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</si>
  <si>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</si>
  <si>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</si>
  <si>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</si>
  <si>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</si>
  <si>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</si>
  <si>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</si>
  <si>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</si>
  <si>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</si>
  <si>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</si>
  <si>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</si>
  <si>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</si>
  <si>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</si>
  <si>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</si>
  <si>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</si>
  <si>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</si>
  <si>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</si>
  <si>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</si>
  <si>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</si>
  <si>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</si>
  <si>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</si>
  <si>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</si>
  <si>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</si>
  <si>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</si>
  <si>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</si>
  <si>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</si>
  <si>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</si>
  <si>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</si>
  <si>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</si>
  <si>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</si>
  <si>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</si>
  <si>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</si>
  <si>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</si>
  <si>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</si>
  <si>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</si>
  <si>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</si>
  <si>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</si>
  <si>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</si>
  <si>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</si>
  <si>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</si>
  <si>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</si>
  <si>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</si>
  <si>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</si>
  <si>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</si>
  <si>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</si>
  <si>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</si>
  <si>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</si>
  <si>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</si>
  <si>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</si>
  <si>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</si>
  <si>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</si>
  <si>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</si>
  <si>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</si>
  <si>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</si>
  <si>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</si>
  <si>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</si>
  <si>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</si>
  <si>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</si>
  <si>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</si>
  <si>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</si>
  <si>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</si>
  <si>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</si>
  <si>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</si>
  <si>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</si>
  <si>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</si>
  <si>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</si>
  <si>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</si>
  <si>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</si>
  <si>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</si>
  <si>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</si>
  <si>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</si>
  <si>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</si>
  <si>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</si>
  <si>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</si>
  <si>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</si>
  <si>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</si>
  <si>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</si>
  <si>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</si>
  <si>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</si>
  <si>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</si>
  <si>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</si>
  <si>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</si>
  <si>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</si>
  <si>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</si>
  <si>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</si>
  <si>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</si>
  <si>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</si>
  <si>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</si>
  <si>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</si>
  <si>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</si>
  <si>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</si>
  <si>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</si>
  <si>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</si>
  <si>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</si>
  <si>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</si>
  <si>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</si>
  <si>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</si>
  <si>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</si>
  <si>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</si>
  <si>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</si>
  <si>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</si>
  <si>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</si>
  <si>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</si>
  <si>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</si>
  <si>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</si>
  <si>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</si>
  <si>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</si>
  <si>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</si>
  <si>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</si>
  <si>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</si>
  <si>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</si>
  <si>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</si>
  <si>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</si>
  <si>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</si>
  <si>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</si>
  <si>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</si>
  <si>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</si>
  <si>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</si>
  <si>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</si>
  <si>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</si>
  <si>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</si>
  <si>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</si>
  <si>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</si>
  <si>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</si>
  <si>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</si>
  <si>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</si>
  <si>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</si>
  <si>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</si>
  <si>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</si>
  <si>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</si>
  <si>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</si>
  <si>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</si>
  <si>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</si>
  <si>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</si>
  <si>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</si>
  <si>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</si>
  <si>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</si>
  <si>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</si>
  <si>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</si>
  <si>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</si>
  <si>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</si>
  <si>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</si>
  <si>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</si>
  <si>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</si>
  <si>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</si>
  <si>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</si>
  <si>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</si>
  <si>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</si>
  <si>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</si>
  <si>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</si>
  <si>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</si>
  <si>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</si>
  <si>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</si>
  <si>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</si>
  <si>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</si>
  <si>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</si>
  <si>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</si>
  <si>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</si>
  <si>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</si>
  <si>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</si>
  <si>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</si>
  <si>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</si>
  <si>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</si>
  <si>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</si>
  <si>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</si>
  <si>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</si>
  <si>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</si>
  <si>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</si>
  <si>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</si>
  <si>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</si>
  <si>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</si>
  <si>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</si>
  <si>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</si>
  <si>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</si>
  <si>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</si>
  <si>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</si>
  <si>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</si>
  <si>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</si>
  <si>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</si>
  <si>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</si>
  <si>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</si>
  <si>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</si>
  <si>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</si>
  <si>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</si>
  <si>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</si>
  <si>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</si>
  <si>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</si>
  <si>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</si>
  <si>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</si>
  <si>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</si>
  <si>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</si>
  <si>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</si>
  <si>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</si>
  <si>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</si>
  <si>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</si>
  <si>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</si>
  <si>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</si>
  <si>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</si>
  <si>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</si>
  <si>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</si>
  <si>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</si>
  <si>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</si>
  <si>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</si>
  <si>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</si>
  <si>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</si>
  <si>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</si>
  <si>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</si>
  <si>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</si>
  <si>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</si>
  <si>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</si>
  <si>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</si>
  <si>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</si>
  <si>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</si>
  <si>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</si>
  <si>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</si>
  <si>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</si>
  <si>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</si>
  <si>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</si>
  <si>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</si>
  <si>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</si>
  <si>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</si>
  <si>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</si>
  <si>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</si>
  <si>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</si>
  <si>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</si>
  <si>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</si>
  <si>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</si>
  <si>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</si>
  <si>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</si>
  <si>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</si>
  <si>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</si>
  <si>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</si>
  <si>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</si>
  <si>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</si>
  <si>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</si>
  <si>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</si>
  <si>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</si>
  <si>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</si>
  <si>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</si>
  <si>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</si>
  <si>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</si>
  <si>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</si>
  <si>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</si>
  <si>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</si>
  <si>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</si>
  <si>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</si>
  <si>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</si>
  <si>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</si>
  <si>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</si>
  <si>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</si>
  <si>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</si>
  <si>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</si>
  <si>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</si>
  <si>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</si>
  <si>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</si>
  <si>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</si>
  <si>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</si>
  <si>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</si>
  <si>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</si>
  <si>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</si>
  <si>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</si>
  <si>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</si>
  <si>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KAMANJE</t>
  </si>
  <si>
    <t>LOPAR</t>
  </si>
  <si>
    <t>VRSI</t>
  </si>
  <si>
    <t>TRIBUNJ</t>
  </si>
  <si>
    <t>ŠTITAR</t>
  </si>
  <si>
    <t>FUNTANA</t>
  </si>
  <si>
    <t>TAR-VABRIGA</t>
  </si>
  <si>
    <t>GRAD ZAGREB (ZAGREBAČKA ŽUPANIJA)</t>
  </si>
  <si>
    <t>NEMA RAZDJELA</t>
  </si>
  <si>
    <t>HRVATSKI SABOR</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</si>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</sst>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1">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Fill="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6"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8" fillId="0" borderId="67" xfId="0" applyFont="1" applyBorder="1" applyAlignment="1" applyProtection="1">
      <protection hidden="1"/>
    </xf>
    <xf numFmtId="0" fontId="58" fillId="0" borderId="68" xfId="0" applyFont="1" applyBorder="1" applyAlignment="1" applyProtection="1">
      <protection hidden="1"/>
    </xf>
    <xf numFmtId="0" fontId="52" fillId="0" borderId="67" xfId="0" applyFont="1" applyBorder="1" applyAlignment="1" applyProtection="1">
      <protection hidden="1"/>
    </xf>
    <xf numFmtId="0" fontId="52"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NumberFormat="1"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5"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6" fillId="0" borderId="26"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164" fontId="56"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5"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35" fillId="0" borderId="0" xfId="0" applyNumberFormat="1" applyFont="1" applyFill="1" applyBorder="1" applyAlignment="1" applyProtection="1">
      <alignment horizontal="right" vertical="top"/>
      <protection hidden="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8" fillId="0" borderId="10"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0" fontId="14" fillId="3" borderId="96" xfId="1" applyFont="1" applyFill="1" applyBorder="1" applyAlignment="1" applyProtection="1">
      <alignment horizontal="center" vertical="center"/>
      <protection hidden="1"/>
    </xf>
    <xf numFmtId="0" fontId="14" fillId="3" borderId="97" xfId="1"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0" fillId="0" borderId="98"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38" fillId="3" borderId="97"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0"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Border="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79" fillId="3" borderId="115" xfId="6" applyNumberFormat="1" applyFont="1" applyFill="1" applyBorder="1" applyAlignment="1" applyProtection="1">
      <alignment horizontal="center" vertical="center" wrapText="1"/>
      <protection hidden="1"/>
    </xf>
    <xf numFmtId="0" fontId="79" fillId="3" borderId="115"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1"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41" t="s">
        <v>9</v>
      </c>
      <c r="K1" s="50" t="s">
        <v>10</v>
      </c>
      <c r="L1" s="50" t="s">
        <v>11</v>
      </c>
    </row>
    <row r="2" spans="1:12" x14ac:dyDescent="0.2">
      <c r="A2" s="62">
        <v>151</v>
      </c>
      <c r="B2" s="63">
        <f>PRRAS!C12</f>
        <v>1</v>
      </c>
      <c r="C2" s="63">
        <f>PRRAS!D12</f>
        <v>2065751</v>
      </c>
      <c r="D2" s="63">
        <f>PRRAS!E12</f>
        <v>2716107</v>
      </c>
      <c r="E2" s="63"/>
      <c r="F2" s="63"/>
      <c r="G2" s="64">
        <f t="shared" ref="G2:G65" si="0">(B2/1000)*(C2*1+D2*2)</f>
        <v>7497.9650000000001</v>
      </c>
      <c r="H2" s="64">
        <f t="shared" ref="H2:H65" si="1">ABS(C2-ROUND(C2,0))+ABS(D2-ROUND(D2,0))</f>
        <v>0</v>
      </c>
      <c r="I2" s="65">
        <v>0</v>
      </c>
      <c r="J2" s="341" t="s">
        <v>12</v>
      </c>
      <c r="K2" s="50" t="str">
        <f>RefStr!B25</f>
        <v>DA</v>
      </c>
      <c r="L2" s="50">
        <f>IF(RefStr!B25="DA",1,0)</f>
        <v>1</v>
      </c>
    </row>
    <row r="3" spans="1:12" x14ac:dyDescent="0.2">
      <c r="A3" s="57">
        <v>151</v>
      </c>
      <c r="B3" s="58">
        <f>PRRAS!C13</f>
        <v>2</v>
      </c>
      <c r="C3" s="58">
        <f>PRRAS!D13</f>
        <v>745023</v>
      </c>
      <c r="D3" s="58">
        <f>PRRAS!E13</f>
        <v>1475725</v>
      </c>
      <c r="E3" s="58">
        <v>0</v>
      </c>
      <c r="F3" s="58">
        <v>0</v>
      </c>
      <c r="G3" s="59">
        <f t="shared" si="0"/>
        <v>7392.9459999999999</v>
      </c>
      <c r="H3" s="59">
        <f t="shared" si="1"/>
        <v>0</v>
      </c>
      <c r="I3" s="60">
        <v>0</v>
      </c>
      <c r="J3" s="341" t="s">
        <v>13</v>
      </c>
      <c r="K3" s="50" t="str">
        <f>RefStr!B27</f>
        <v>NE</v>
      </c>
      <c r="L3" s="50">
        <f>IF(RefStr!B27="DA",1,0)</f>
        <v>0</v>
      </c>
    </row>
    <row r="4" spans="1:12" x14ac:dyDescent="0.2">
      <c r="A4" s="57">
        <v>151</v>
      </c>
      <c r="B4" s="58">
        <f>PRRAS!C14</f>
        <v>3</v>
      </c>
      <c r="C4" s="58">
        <f>PRRAS!D14</f>
        <v>266152</v>
      </c>
      <c r="D4" s="58">
        <f>PRRAS!E14</f>
        <v>431714</v>
      </c>
      <c r="E4" s="58">
        <v>0</v>
      </c>
      <c r="F4" s="58">
        <v>0</v>
      </c>
      <c r="G4" s="59">
        <f t="shared" si="0"/>
        <v>3388.7400000000002</v>
      </c>
      <c r="H4" s="59">
        <f t="shared" si="1"/>
        <v>0</v>
      </c>
      <c r="I4" s="60">
        <v>0</v>
      </c>
      <c r="J4" s="341" t="s">
        <v>14</v>
      </c>
      <c r="K4" s="50" t="str">
        <f>RefStr!B29</f>
        <v>NE</v>
      </c>
      <c r="L4" s="50">
        <f>IF(RefStr!B29="DA",1,0)</f>
        <v>0</v>
      </c>
    </row>
    <row r="5" spans="1:12" x14ac:dyDescent="0.2">
      <c r="A5" s="57">
        <v>151</v>
      </c>
      <c r="B5" s="58">
        <f>PRRAS!C15</f>
        <v>4</v>
      </c>
      <c r="C5" s="58">
        <f>PRRAS!D15</f>
        <v>123641</v>
      </c>
      <c r="D5" s="58">
        <f>PRRAS!E15</f>
        <v>431714</v>
      </c>
      <c r="E5" s="58">
        <v>0</v>
      </c>
      <c r="F5" s="58">
        <v>0</v>
      </c>
      <c r="G5" s="59">
        <f t="shared" si="0"/>
        <v>3948.2760000000003</v>
      </c>
      <c r="H5" s="59">
        <f t="shared" si="1"/>
        <v>0</v>
      </c>
      <c r="I5" s="60">
        <v>0</v>
      </c>
      <c r="J5" s="341" t="s">
        <v>15</v>
      </c>
      <c r="K5" s="50" t="str">
        <f>IF(RefStr!B31&lt;&gt;"",RefStr!B31, "NE")</f>
        <v>NE</v>
      </c>
      <c r="L5" s="50">
        <f>IF(RefStr!B31="DA",1,0)</f>
        <v>0</v>
      </c>
    </row>
    <row r="6" spans="1:12" x14ac:dyDescent="0.2">
      <c r="A6" s="57">
        <v>151</v>
      </c>
      <c r="B6" s="58">
        <f>PRRAS!C16</f>
        <v>5</v>
      </c>
      <c r="C6" s="58">
        <f>PRRAS!D16</f>
        <v>36130</v>
      </c>
      <c r="D6" s="58">
        <f>PRRAS!E16</f>
        <v>0</v>
      </c>
      <c r="E6" s="58">
        <v>0</v>
      </c>
      <c r="F6" s="58">
        <v>0</v>
      </c>
      <c r="G6" s="59">
        <f t="shared" si="0"/>
        <v>180.65</v>
      </c>
      <c r="H6" s="59">
        <f t="shared" si="1"/>
        <v>0</v>
      </c>
      <c r="I6" s="60">
        <v>0</v>
      </c>
      <c r="J6" s="341" t="s">
        <v>16</v>
      </c>
      <c r="K6" s="50" t="str">
        <f>RefStr!B33</f>
        <v>DA</v>
      </c>
      <c r="L6" s="50">
        <v>0</v>
      </c>
    </row>
    <row r="7" spans="1:12" x14ac:dyDescent="0.2">
      <c r="A7" s="57">
        <v>151</v>
      </c>
      <c r="B7" s="58">
        <f>PRRAS!C17</f>
        <v>6</v>
      </c>
      <c r="C7" s="58">
        <f>PRRAS!D17</f>
        <v>59304</v>
      </c>
      <c r="D7" s="58">
        <f>PRRAS!E17</f>
        <v>0</v>
      </c>
      <c r="E7" s="58">
        <v>0</v>
      </c>
      <c r="F7" s="58">
        <v>0</v>
      </c>
      <c r="G7" s="59">
        <f t="shared" si="0"/>
        <v>355.82400000000001</v>
      </c>
      <c r="H7" s="59">
        <f t="shared" si="1"/>
        <v>0</v>
      </c>
      <c r="I7" s="60">
        <v>0</v>
      </c>
      <c r="J7" s="341" t="s">
        <v>17</v>
      </c>
      <c r="K7" s="50" t="str">
        <f>TRIM(RefStr!F6)</f>
        <v>2018-06</v>
      </c>
      <c r="L7" s="50">
        <f>IF(RefStr!F6&lt;&gt;0,100*INT(VALUE(MID(RefStr!F6,1,4)))+INT(VALUE(MID(RefStr!F6,6,2))), 0)</f>
        <v>201806</v>
      </c>
    </row>
    <row r="8" spans="1:12" x14ac:dyDescent="0.2">
      <c r="A8" s="57">
        <v>151</v>
      </c>
      <c r="B8" s="58">
        <f>PRRAS!C18</f>
        <v>7</v>
      </c>
      <c r="C8" s="58">
        <f>PRRAS!D18</f>
        <v>0</v>
      </c>
      <c r="D8" s="58">
        <f>PRRAS!E18</f>
        <v>0</v>
      </c>
      <c r="E8" s="58">
        <v>0</v>
      </c>
      <c r="F8" s="58">
        <v>0</v>
      </c>
      <c r="G8" s="59">
        <f t="shared" si="0"/>
        <v>0</v>
      </c>
      <c r="H8" s="59">
        <f t="shared" si="1"/>
        <v>0</v>
      </c>
      <c r="I8" s="60">
        <v>0</v>
      </c>
      <c r="J8" s="341" t="s">
        <v>18</v>
      </c>
      <c r="K8" s="50" t="str">
        <f>TEXT(RefStr!K10,"YYYYMMDD")</f>
        <v>20180401</v>
      </c>
      <c r="L8" s="50">
        <f>YEAR(RefStr!K10)*10000+MONTH(RefStr!K10)*100+DAY(RefStr!K10)</f>
        <v>20180401</v>
      </c>
    </row>
    <row r="9" spans="1:12" x14ac:dyDescent="0.2">
      <c r="A9" s="57">
        <v>151</v>
      </c>
      <c r="B9" s="58">
        <f>PRRAS!C19</f>
        <v>8</v>
      </c>
      <c r="C9" s="58">
        <f>PRRAS!D19</f>
        <v>47077</v>
      </c>
      <c r="D9" s="58">
        <f>PRRAS!E19</f>
        <v>0</v>
      </c>
      <c r="E9" s="58">
        <v>0</v>
      </c>
      <c r="F9" s="58">
        <v>0</v>
      </c>
      <c r="G9" s="59">
        <f t="shared" si="0"/>
        <v>376.61599999999999</v>
      </c>
      <c r="H9" s="59">
        <f t="shared" si="1"/>
        <v>0</v>
      </c>
      <c r="I9" s="60">
        <v>0</v>
      </c>
      <c r="J9" s="341" t="s">
        <v>19</v>
      </c>
      <c r="K9" s="50" t="str">
        <f>TEXT(RefStr!K12,"YYYYMMDD")</f>
        <v>20180630</v>
      </c>
      <c r="L9" s="50">
        <f>YEAR(RefStr!K12)*10000+MONTH(RefStr!K12)*100+DAY(RefStr!K12)</f>
        <v>20180630</v>
      </c>
    </row>
    <row r="10" spans="1:12" x14ac:dyDescent="0.2">
      <c r="A10" s="57">
        <v>151</v>
      </c>
      <c r="B10" s="58">
        <f>PRRAS!C20</f>
        <v>9</v>
      </c>
      <c r="C10" s="58">
        <f>PRRAS!D20</f>
        <v>0</v>
      </c>
      <c r="D10" s="58">
        <f>PRRAS!E20</f>
        <v>0</v>
      </c>
      <c r="E10" s="58">
        <v>0</v>
      </c>
      <c r="F10" s="58">
        <v>0</v>
      </c>
      <c r="G10" s="59">
        <f t="shared" si="0"/>
        <v>0</v>
      </c>
      <c r="H10" s="59">
        <f t="shared" si="1"/>
        <v>0</v>
      </c>
      <c r="I10" s="60">
        <v>0</v>
      </c>
      <c r="J10" s="341" t="s">
        <v>20</v>
      </c>
      <c r="K10" s="50" t="str">
        <f>TEXT(RefStr!B6,"00000")</f>
        <v>34643</v>
      </c>
      <c r="L10" s="50">
        <f>INT(VALUE(RefStr!B6))</f>
        <v>34643</v>
      </c>
    </row>
    <row r="11" spans="1:12" x14ac:dyDescent="0.2">
      <c r="A11" s="57">
        <v>151</v>
      </c>
      <c r="B11" s="58">
        <f>PRRAS!C21</f>
        <v>10</v>
      </c>
      <c r="C11" s="58">
        <f>PRRAS!D21</f>
        <v>0</v>
      </c>
      <c r="D11" s="58">
        <f>PRRAS!E21</f>
        <v>0</v>
      </c>
      <c r="E11" s="58">
        <v>0</v>
      </c>
      <c r="F11" s="58">
        <v>0</v>
      </c>
      <c r="G11" s="59">
        <f t="shared" si="0"/>
        <v>0</v>
      </c>
      <c r="H11" s="59">
        <f t="shared" si="1"/>
        <v>0</v>
      </c>
      <c r="I11" s="60">
        <v>0</v>
      </c>
      <c r="J11" s="341" t="s">
        <v>21</v>
      </c>
      <c r="K11" s="50" t="str">
        <f>TEXT(RefStr!B8,"00000000")</f>
        <v>02799251</v>
      </c>
      <c r="L11" s="50">
        <f>INT(VALUE(RefStr!B8))</f>
        <v>2799251</v>
      </c>
    </row>
    <row r="12" spans="1:12" x14ac:dyDescent="0.2">
      <c r="A12" s="57">
        <v>151</v>
      </c>
      <c r="B12" s="58">
        <f>PRRAS!C22</f>
        <v>11</v>
      </c>
      <c r="C12" s="58">
        <f>PRRAS!D22</f>
        <v>0</v>
      </c>
      <c r="D12" s="58">
        <f>PRRAS!E22</f>
        <v>0</v>
      </c>
      <c r="E12" s="58">
        <v>0</v>
      </c>
      <c r="F12" s="58">
        <v>0</v>
      </c>
      <c r="G12" s="59">
        <f t="shared" si="0"/>
        <v>0</v>
      </c>
      <c r="H12" s="59">
        <f t="shared" si="1"/>
        <v>0</v>
      </c>
      <c r="I12" s="60">
        <v>0</v>
      </c>
      <c r="J12" s="341" t="s">
        <v>22</v>
      </c>
      <c r="K12" s="50" t="str">
        <f>TRIM(RefStr!B10)</f>
        <v>OPĆINA KOLAN</v>
      </c>
      <c r="L12" s="50">
        <f>LEN(Skriveni!K12)</f>
        <v>12</v>
      </c>
    </row>
    <row r="13" spans="1:12" x14ac:dyDescent="0.2">
      <c r="A13" s="57">
        <v>151</v>
      </c>
      <c r="B13" s="58">
        <f>PRRAS!C23</f>
        <v>12</v>
      </c>
      <c r="C13" s="58">
        <f>PRRAS!D23</f>
        <v>0</v>
      </c>
      <c r="D13" s="58">
        <f>PRRAS!E23</f>
        <v>0</v>
      </c>
      <c r="E13" s="58">
        <v>0</v>
      </c>
      <c r="F13" s="58">
        <v>0</v>
      </c>
      <c r="G13" s="59">
        <f t="shared" si="0"/>
        <v>0</v>
      </c>
      <c r="H13" s="59">
        <f t="shared" si="1"/>
        <v>0</v>
      </c>
      <c r="I13" s="60">
        <v>0</v>
      </c>
      <c r="J13" s="341" t="s">
        <v>23</v>
      </c>
      <c r="K13" s="50" t="str">
        <f>TEXT(RefStr!B12,"00000")</f>
        <v>23251</v>
      </c>
      <c r="L13" s="50">
        <f>INT(VALUE(RefStr!B12))</f>
        <v>23251</v>
      </c>
    </row>
    <row r="14" spans="1:12" x14ac:dyDescent="0.2">
      <c r="A14" s="57">
        <v>151</v>
      </c>
      <c r="B14" s="58">
        <f>PRRAS!C24</f>
        <v>13</v>
      </c>
      <c r="C14" s="58">
        <f>PRRAS!D24</f>
        <v>0</v>
      </c>
      <c r="D14" s="58">
        <f>PRRAS!E24</f>
        <v>0</v>
      </c>
      <c r="E14" s="58">
        <v>0</v>
      </c>
      <c r="F14" s="58">
        <v>0</v>
      </c>
      <c r="G14" s="59">
        <f t="shared" si="0"/>
        <v>0</v>
      </c>
      <c r="H14" s="59">
        <f t="shared" si="1"/>
        <v>0</v>
      </c>
      <c r="I14" s="60">
        <v>0</v>
      </c>
      <c r="J14" s="341" t="s">
        <v>24</v>
      </c>
      <c r="K14" s="50" t="str">
        <f>TRIM(RefStr!C12)</f>
        <v>KOLAN</v>
      </c>
      <c r="L14" s="50">
        <f>LEN(Skriveni!K14)</f>
        <v>5</v>
      </c>
    </row>
    <row r="15" spans="1:12" x14ac:dyDescent="0.2">
      <c r="A15" s="57">
        <v>151</v>
      </c>
      <c r="B15" s="58">
        <f>PRRAS!C25</f>
        <v>14</v>
      </c>
      <c r="C15" s="58">
        <f>PRRAS!D25</f>
        <v>0</v>
      </c>
      <c r="D15" s="58">
        <f>PRRAS!E25</f>
        <v>0</v>
      </c>
      <c r="E15" s="58">
        <v>0</v>
      </c>
      <c r="F15" s="58">
        <v>0</v>
      </c>
      <c r="G15" s="59">
        <f t="shared" si="0"/>
        <v>0</v>
      </c>
      <c r="H15" s="59">
        <f t="shared" si="1"/>
        <v>0</v>
      </c>
      <c r="I15" s="60">
        <v>0</v>
      </c>
      <c r="J15" s="341" t="s">
        <v>25</v>
      </c>
      <c r="K15" s="50" t="str">
        <f>TRIM(RefStr!B14)</f>
        <v>TRG KRALJA TOMISLAVA 6</v>
      </c>
      <c r="L15" s="50">
        <f>LEN(Skriveni!K15)</f>
        <v>22</v>
      </c>
    </row>
    <row r="16" spans="1:12" x14ac:dyDescent="0.2">
      <c r="A16" s="57">
        <v>151</v>
      </c>
      <c r="B16" s="58">
        <f>PRRAS!C26</f>
        <v>15</v>
      </c>
      <c r="C16" s="58">
        <f>PRRAS!D26</f>
        <v>0</v>
      </c>
      <c r="D16" s="58">
        <f>PRRAS!E26</f>
        <v>0</v>
      </c>
      <c r="E16" s="58">
        <v>0</v>
      </c>
      <c r="F16" s="58">
        <v>0</v>
      </c>
      <c r="G16" s="59">
        <f t="shared" si="0"/>
        <v>0</v>
      </c>
      <c r="H16" s="59">
        <f t="shared" si="1"/>
        <v>0</v>
      </c>
      <c r="I16" s="60">
        <v>0</v>
      </c>
      <c r="J16" s="341" t="s">
        <v>26</v>
      </c>
      <c r="K16" s="50" t="str">
        <f>TEXT(RefStr!B16,"00")</f>
        <v>22</v>
      </c>
      <c r="L16" s="50">
        <f>INT(VALUE(RefStr!B16))</f>
        <v>22</v>
      </c>
    </row>
    <row r="17" spans="1:12" x14ac:dyDescent="0.2">
      <c r="A17" s="57">
        <v>151</v>
      </c>
      <c r="B17" s="58">
        <f>PRRAS!C27</f>
        <v>16</v>
      </c>
      <c r="C17" s="58">
        <f>PRRAS!D27</f>
        <v>0</v>
      </c>
      <c r="D17" s="58">
        <f>PRRAS!E27</f>
        <v>0</v>
      </c>
      <c r="E17" s="58">
        <v>0</v>
      </c>
      <c r="F17" s="58">
        <v>0</v>
      </c>
      <c r="G17" s="59">
        <f t="shared" si="0"/>
        <v>0</v>
      </c>
      <c r="H17" s="59">
        <f t="shared" si="1"/>
        <v>0</v>
      </c>
      <c r="I17" s="60">
        <v>0</v>
      </c>
      <c r="J17" s="341" t="s">
        <v>27</v>
      </c>
      <c r="K17" s="50" t="str">
        <f>TEXT(RefStr!B18,"0000")</f>
        <v>8411</v>
      </c>
      <c r="L17" s="50">
        <f>INT(VALUE(RefStr!B18))</f>
        <v>8411</v>
      </c>
    </row>
    <row r="18" spans="1:12" x14ac:dyDescent="0.2">
      <c r="A18" s="57">
        <v>151</v>
      </c>
      <c r="B18" s="58">
        <f>PRRAS!C28</f>
        <v>17</v>
      </c>
      <c r="C18" s="58">
        <f>PRRAS!D28</f>
        <v>0</v>
      </c>
      <c r="D18" s="58">
        <f>PRRAS!E28</f>
        <v>0</v>
      </c>
      <c r="E18" s="58">
        <v>0</v>
      </c>
      <c r="F18" s="58">
        <v>0</v>
      </c>
      <c r="G18" s="59">
        <f t="shared" si="0"/>
        <v>0</v>
      </c>
      <c r="H18" s="59">
        <f t="shared" si="1"/>
        <v>0</v>
      </c>
      <c r="I18" s="60">
        <v>0</v>
      </c>
      <c r="J18" s="341" t="s">
        <v>28</v>
      </c>
      <c r="K18" s="50" t="str">
        <f>TEXT(RefStr!B20,"000")</f>
        <v>000</v>
      </c>
      <c r="L18" s="50">
        <f>INT(VALUE(RefStr!B20))</f>
        <v>0</v>
      </c>
    </row>
    <row r="19" spans="1:12" x14ac:dyDescent="0.2">
      <c r="A19" s="57">
        <v>151</v>
      </c>
      <c r="B19" s="58">
        <f>PRRAS!C29</f>
        <v>18</v>
      </c>
      <c r="C19" s="58">
        <f>PRRAS!D29</f>
        <v>448026</v>
      </c>
      <c r="D19" s="58">
        <f>PRRAS!E29</f>
        <v>1003235</v>
      </c>
      <c r="E19" s="58">
        <v>0</v>
      </c>
      <c r="F19" s="58">
        <v>0</v>
      </c>
      <c r="G19" s="59">
        <f t="shared" si="0"/>
        <v>44180.928</v>
      </c>
      <c r="H19" s="59">
        <f t="shared" si="1"/>
        <v>0</v>
      </c>
      <c r="I19" s="60">
        <v>0</v>
      </c>
      <c r="J19" s="341" t="s">
        <v>29</v>
      </c>
      <c r="K19" s="50" t="str">
        <f>TEXT(RefStr!B22,"000")</f>
        <v>622</v>
      </c>
      <c r="L19" s="50">
        <f>INT(VALUE(RefStr!B22))</f>
        <v>622</v>
      </c>
    </row>
    <row r="20" spans="1:12" x14ac:dyDescent="0.2">
      <c r="A20" s="57">
        <v>151</v>
      </c>
      <c r="B20" s="58">
        <f>PRRAS!C30</f>
        <v>19</v>
      </c>
      <c r="C20" s="58">
        <f>PRRAS!D30</f>
        <v>301572</v>
      </c>
      <c r="D20" s="58">
        <f>PRRAS!E30</f>
        <v>249171</v>
      </c>
      <c r="E20" s="58">
        <v>0</v>
      </c>
      <c r="F20" s="58">
        <v>0</v>
      </c>
      <c r="G20" s="59">
        <f t="shared" si="0"/>
        <v>15198.366</v>
      </c>
      <c r="H20" s="59">
        <f t="shared" si="1"/>
        <v>0</v>
      </c>
      <c r="I20" s="60">
        <v>0</v>
      </c>
      <c r="J20" s="341" t="s">
        <v>30</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41" t="s">
        <v>31</v>
      </c>
      <c r="K21" s="50" t="str">
        <f>TEXT(RefStr!K14, "00000000000")</f>
        <v>63577538914</v>
      </c>
      <c r="L21" s="50">
        <f>INT(VALUE(RefStr!K14))</f>
        <v>63577538914</v>
      </c>
    </row>
    <row r="22" spans="1:12" x14ac:dyDescent="0.2">
      <c r="A22" s="57">
        <v>151</v>
      </c>
      <c r="B22" s="58">
        <f>PRRAS!C32</f>
        <v>21</v>
      </c>
      <c r="C22" s="58">
        <f>PRRAS!D32</f>
        <v>0</v>
      </c>
      <c r="D22" s="58">
        <f>PRRAS!E32</f>
        <v>0</v>
      </c>
      <c r="E22" s="58">
        <v>0</v>
      </c>
      <c r="F22" s="58">
        <v>0</v>
      </c>
      <c r="G22" s="59">
        <f t="shared" si="0"/>
        <v>0</v>
      </c>
      <c r="H22" s="59">
        <f t="shared" si="1"/>
        <v>0</v>
      </c>
      <c r="I22" s="60">
        <v>0</v>
      </c>
      <c r="J22" s="341" t="s">
        <v>32</v>
      </c>
      <c r="K22" s="50" t="str">
        <f>TRIM(RefStr!H25)</f>
        <v>MIRČIĆ VESNA</v>
      </c>
      <c r="L22" s="50">
        <f>LEN(RefStr!H25)</f>
        <v>12</v>
      </c>
    </row>
    <row r="23" spans="1:12" x14ac:dyDescent="0.2">
      <c r="A23" s="57">
        <v>151</v>
      </c>
      <c r="B23" s="58">
        <f>PRRAS!C33</f>
        <v>22</v>
      </c>
      <c r="C23" s="58">
        <f>PRRAS!D33</f>
        <v>146454</v>
      </c>
      <c r="D23" s="58">
        <f>PRRAS!E33</f>
        <v>754064</v>
      </c>
      <c r="E23" s="58">
        <v>0</v>
      </c>
      <c r="F23" s="58">
        <v>0</v>
      </c>
      <c r="G23" s="59">
        <f t="shared" si="0"/>
        <v>36400.803999999996</v>
      </c>
      <c r="H23" s="59">
        <f t="shared" si="1"/>
        <v>0</v>
      </c>
      <c r="I23" s="60">
        <v>0</v>
      </c>
      <c r="J23" s="341" t="s">
        <v>33</v>
      </c>
      <c r="K23" s="50" t="str">
        <f>TRIM(RefStr!H27)</f>
        <v>023/698-414</v>
      </c>
      <c r="L23" s="50">
        <f>LEN(RefStr!H27)</f>
        <v>11</v>
      </c>
    </row>
    <row r="24" spans="1:12" x14ac:dyDescent="0.2">
      <c r="A24" s="57">
        <v>151</v>
      </c>
      <c r="B24" s="58">
        <f>PRRAS!C34</f>
        <v>23</v>
      </c>
      <c r="C24" s="58">
        <f>PRRAS!D34</f>
        <v>0</v>
      </c>
      <c r="D24" s="58">
        <f>PRRAS!E34</f>
        <v>0</v>
      </c>
      <c r="E24" s="58">
        <v>0</v>
      </c>
      <c r="F24" s="58">
        <v>0</v>
      </c>
      <c r="G24" s="59">
        <f t="shared" si="0"/>
        <v>0</v>
      </c>
      <c r="H24" s="59">
        <f t="shared" si="1"/>
        <v>0</v>
      </c>
      <c r="I24" s="60">
        <v>0</v>
      </c>
      <c r="J24" s="341" t="s">
        <v>34</v>
      </c>
      <c r="K24" s="50" t="str">
        <f>TRIM(RefStr!K27)</f>
        <v/>
      </c>
      <c r="L24" s="50">
        <f>LEN(RefStr!K27)</f>
        <v>0</v>
      </c>
    </row>
    <row r="25" spans="1:12" x14ac:dyDescent="0.2">
      <c r="A25" s="57">
        <v>151</v>
      </c>
      <c r="B25" s="58">
        <f>PRRAS!C35</f>
        <v>24</v>
      </c>
      <c r="C25" s="58">
        <f>PRRAS!D35</f>
        <v>30845</v>
      </c>
      <c r="D25" s="58">
        <f>PRRAS!E35</f>
        <v>40776</v>
      </c>
      <c r="E25" s="58">
        <v>0</v>
      </c>
      <c r="F25" s="58">
        <v>0</v>
      </c>
      <c r="G25" s="59">
        <f t="shared" si="0"/>
        <v>2697.5280000000002</v>
      </c>
      <c r="H25" s="59">
        <f t="shared" si="1"/>
        <v>0</v>
      </c>
      <c r="I25" s="60">
        <v>0</v>
      </c>
      <c r="J25" s="341" t="s">
        <v>35</v>
      </c>
      <c r="K25" s="50" t="str">
        <f>TRIM(RefStr!H29)</f>
        <v>racunovodstvo@kolan.hr</v>
      </c>
      <c r="L25" s="50">
        <f>LEN(RefStr!H29)</f>
        <v>22</v>
      </c>
    </row>
    <row r="26" spans="1:12" x14ac:dyDescent="0.2">
      <c r="A26" s="57">
        <v>151</v>
      </c>
      <c r="B26" s="58">
        <f>PRRAS!C36</f>
        <v>25</v>
      </c>
      <c r="C26" s="58">
        <f>PRRAS!D36</f>
        <v>0</v>
      </c>
      <c r="D26" s="58">
        <f>PRRAS!E36</f>
        <v>0</v>
      </c>
      <c r="E26" s="58">
        <v>0</v>
      </c>
      <c r="F26" s="58">
        <v>0</v>
      </c>
      <c r="G26" s="59">
        <f t="shared" si="0"/>
        <v>0</v>
      </c>
      <c r="H26" s="59">
        <f t="shared" si="1"/>
        <v>0</v>
      </c>
      <c r="I26" s="60">
        <v>0</v>
      </c>
      <c r="J26" s="341" t="s">
        <v>36</v>
      </c>
      <c r="K26" s="50" t="str">
        <f>TRIM(RefStr!H31)</f>
        <v/>
      </c>
      <c r="L26" s="50">
        <f>LEN(RefStr!H31)</f>
        <v>0</v>
      </c>
    </row>
    <row r="27" spans="1:12" x14ac:dyDescent="0.2">
      <c r="A27" s="57">
        <v>151</v>
      </c>
      <c r="B27" s="58">
        <f>PRRAS!C37</f>
        <v>26</v>
      </c>
      <c r="C27" s="58">
        <f>PRRAS!D37</f>
        <v>29445</v>
      </c>
      <c r="D27" s="58">
        <f>PRRAS!E37</f>
        <v>40776</v>
      </c>
      <c r="E27" s="58">
        <v>0</v>
      </c>
      <c r="F27" s="58">
        <v>0</v>
      </c>
      <c r="G27" s="59">
        <f t="shared" si="0"/>
        <v>2885.922</v>
      </c>
      <c r="H27" s="59">
        <f t="shared" si="1"/>
        <v>0</v>
      </c>
      <c r="I27" s="60">
        <v>0</v>
      </c>
      <c r="J27" s="341" t="s">
        <v>37</v>
      </c>
      <c r="K27" s="50" t="str">
        <f>TRIM(RefStr!H33)</f>
        <v>MARIN PERNJAK</v>
      </c>
      <c r="L27" s="50">
        <f>LEN(RefStr!H33)</f>
        <v>13</v>
      </c>
    </row>
    <row r="28" spans="1:12" x14ac:dyDescent="0.2">
      <c r="A28" s="57">
        <v>151</v>
      </c>
      <c r="B28" s="58">
        <f>PRRAS!C38</f>
        <v>27</v>
      </c>
      <c r="C28" s="58">
        <f>PRRAS!D38</f>
        <v>0</v>
      </c>
      <c r="D28" s="58">
        <f>PRRAS!E38</f>
        <v>0</v>
      </c>
      <c r="E28" s="58">
        <v>0</v>
      </c>
      <c r="F28" s="58">
        <v>0</v>
      </c>
      <c r="G28" s="59">
        <f t="shared" si="0"/>
        <v>0</v>
      </c>
      <c r="H28" s="59">
        <f t="shared" si="1"/>
        <v>0</v>
      </c>
      <c r="I28" s="60">
        <v>0</v>
      </c>
      <c r="J28" s="341" t="s">
        <v>38</v>
      </c>
      <c r="K28" s="50" t="str">
        <f>TEXT(SUM(G2:G1561),"#.##0,00")</f>
        <v>53.613.478,44</v>
      </c>
      <c r="L28" s="50">
        <f>SUM(G2:G1561)</f>
        <v>53613478.440999985</v>
      </c>
    </row>
    <row r="29" spans="1:12" x14ac:dyDescent="0.2">
      <c r="A29" s="57">
        <v>151</v>
      </c>
      <c r="B29" s="58">
        <f>PRRAS!C39</f>
        <v>28</v>
      </c>
      <c r="C29" s="58">
        <f>PRRAS!D39</f>
        <v>1400</v>
      </c>
      <c r="D29" s="58">
        <f>PRRAS!E39</f>
        <v>0</v>
      </c>
      <c r="E29" s="58">
        <v>0</v>
      </c>
      <c r="F29" s="58">
        <v>0</v>
      </c>
      <c r="G29" s="59">
        <f t="shared" si="0"/>
        <v>39.200000000000003</v>
      </c>
      <c r="H29" s="59">
        <f t="shared" si="1"/>
        <v>0</v>
      </c>
      <c r="I29" s="60">
        <v>0</v>
      </c>
      <c r="J29" s="341" t="s">
        <v>7</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41" t="s">
        <v>39</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41" t="s">
        <v>40</v>
      </c>
      <c r="K31" s="341" t="s">
        <v>41</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41" t="s">
        <v>42</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41" t="s">
        <v>43</v>
      </c>
      <c r="K33" s="50" t="s">
        <v>44</v>
      </c>
      <c r="L33" s="50">
        <f>PRRAS!E4</f>
        <v>53026499.791999996</v>
      </c>
    </row>
    <row r="34" spans="1:12" x14ac:dyDescent="0.2">
      <c r="A34" s="57">
        <v>151</v>
      </c>
      <c r="B34" s="58">
        <f>PRRAS!C44</f>
        <v>33</v>
      </c>
      <c r="C34" s="58">
        <f>PRRAS!D44</f>
        <v>0</v>
      </c>
      <c r="D34" s="58">
        <f>PRRAS!E44</f>
        <v>0</v>
      </c>
      <c r="E34" s="58">
        <v>0</v>
      </c>
      <c r="F34" s="58">
        <v>0</v>
      </c>
      <c r="G34" s="59">
        <f t="shared" si="0"/>
        <v>0</v>
      </c>
      <c r="H34" s="59">
        <f t="shared" si="1"/>
        <v>0</v>
      </c>
      <c r="I34" s="60">
        <v>0</v>
      </c>
      <c r="J34" s="341" t="s">
        <v>45</v>
      </c>
      <c r="K34" s="50" t="s">
        <v>44</v>
      </c>
      <c r="L34" s="50">
        <f>Bil!E4</f>
        <v>0</v>
      </c>
    </row>
    <row r="35" spans="1:12" x14ac:dyDescent="0.2">
      <c r="A35" s="57">
        <v>151</v>
      </c>
      <c r="B35" s="58">
        <f>PRRAS!C45</f>
        <v>34</v>
      </c>
      <c r="C35" s="58">
        <f>PRRAS!D45</f>
        <v>0</v>
      </c>
      <c r="D35" s="58">
        <f>PRRAS!E45</f>
        <v>0</v>
      </c>
      <c r="E35" s="58">
        <v>0</v>
      </c>
      <c r="F35" s="58">
        <v>0</v>
      </c>
      <c r="G35" s="59">
        <f t="shared" si="0"/>
        <v>0</v>
      </c>
      <c r="H35" s="59">
        <f t="shared" si="1"/>
        <v>0</v>
      </c>
      <c r="I35" s="60">
        <v>0</v>
      </c>
      <c r="J35" s="341" t="s">
        <v>46</v>
      </c>
      <c r="K35" s="50" t="s">
        <v>44</v>
      </c>
      <c r="L35" s="50">
        <f>RasF!E4</f>
        <v>0</v>
      </c>
    </row>
    <row r="36" spans="1:12" x14ac:dyDescent="0.2">
      <c r="A36" s="57">
        <v>151</v>
      </c>
      <c r="B36" s="58">
        <f>PRRAS!C46</f>
        <v>35</v>
      </c>
      <c r="C36" s="58">
        <f>PRRAS!D46</f>
        <v>0</v>
      </c>
      <c r="D36" s="58">
        <f>PRRAS!E46</f>
        <v>0</v>
      </c>
      <c r="E36" s="58">
        <v>0</v>
      </c>
      <c r="F36" s="58">
        <v>0</v>
      </c>
      <c r="G36" s="59">
        <f t="shared" si="0"/>
        <v>0</v>
      </c>
      <c r="H36" s="59">
        <f t="shared" si="1"/>
        <v>0</v>
      </c>
      <c r="I36" s="60">
        <v>0</v>
      </c>
      <c r="J36" s="341" t="s">
        <v>47</v>
      </c>
      <c r="K36" s="50" t="s">
        <v>44</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41" t="s">
        <v>48</v>
      </c>
      <c r="K37" s="50" t="s">
        <v>44</v>
      </c>
      <c r="L37" s="50">
        <f>Obv!C4</f>
        <v>586978.64900000009</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0</v>
      </c>
      <c r="D46" s="58">
        <f>PRRAS!E56</f>
        <v>0</v>
      </c>
      <c r="E46" s="58">
        <v>0</v>
      </c>
      <c r="F46" s="58">
        <v>0</v>
      </c>
      <c r="G46" s="59">
        <f t="shared" si="0"/>
        <v>0</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0</v>
      </c>
      <c r="E64" s="58">
        <v>0</v>
      </c>
      <c r="F64" s="58">
        <v>0</v>
      </c>
      <c r="G64" s="59">
        <f t="shared" si="0"/>
        <v>0</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314883</v>
      </c>
      <c r="D75" s="58">
        <f>PRRAS!E85</f>
        <v>349127</v>
      </c>
      <c r="E75" s="58">
        <v>0</v>
      </c>
      <c r="F75" s="58">
        <v>0</v>
      </c>
      <c r="G75" s="59">
        <f t="shared" si="2"/>
        <v>74972.137999999992</v>
      </c>
      <c r="H75" s="59">
        <f t="shared" si="3"/>
        <v>0</v>
      </c>
      <c r="I75" s="60">
        <v>0</v>
      </c>
    </row>
    <row r="76" spans="1:9" x14ac:dyDescent="0.2">
      <c r="A76" s="57">
        <v>151</v>
      </c>
      <c r="B76" s="58">
        <f>PRRAS!C86</f>
        <v>75</v>
      </c>
      <c r="C76" s="58">
        <f>PRRAS!D86</f>
        <v>1138</v>
      </c>
      <c r="D76" s="58">
        <f>PRRAS!E86</f>
        <v>206</v>
      </c>
      <c r="E76" s="58">
        <v>0</v>
      </c>
      <c r="F76" s="58">
        <v>0</v>
      </c>
      <c r="G76" s="59">
        <f t="shared" si="2"/>
        <v>116.25</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1138</v>
      </c>
      <c r="D78" s="58">
        <f>PRRAS!E88</f>
        <v>206</v>
      </c>
      <c r="E78" s="58">
        <v>0</v>
      </c>
      <c r="F78" s="58">
        <v>0</v>
      </c>
      <c r="G78" s="59">
        <f t="shared" si="2"/>
        <v>119.35</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313745</v>
      </c>
      <c r="D84" s="58">
        <f>PRRAS!E94</f>
        <v>348921</v>
      </c>
      <c r="E84" s="58">
        <v>0</v>
      </c>
      <c r="F84" s="58">
        <v>0</v>
      </c>
      <c r="G84" s="59">
        <f t="shared" si="2"/>
        <v>83961.721000000005</v>
      </c>
      <c r="H84" s="59">
        <f t="shared" si="3"/>
        <v>0</v>
      </c>
      <c r="I84" s="60">
        <v>0</v>
      </c>
    </row>
    <row r="85" spans="1:9" x14ac:dyDescent="0.2">
      <c r="A85" s="57">
        <v>151</v>
      </c>
      <c r="B85" s="58">
        <f>PRRAS!C95</f>
        <v>84</v>
      </c>
      <c r="C85" s="58">
        <f>PRRAS!D95</f>
        <v>208293</v>
      </c>
      <c r="D85" s="58">
        <f>PRRAS!E95</f>
        <v>294674</v>
      </c>
      <c r="E85" s="58">
        <v>0</v>
      </c>
      <c r="F85" s="58">
        <v>0</v>
      </c>
      <c r="G85" s="59">
        <f t="shared" si="2"/>
        <v>67001.843999999997</v>
      </c>
      <c r="H85" s="59">
        <f t="shared" si="3"/>
        <v>0</v>
      </c>
      <c r="I85" s="60">
        <v>0</v>
      </c>
    </row>
    <row r="86" spans="1:9" x14ac:dyDescent="0.2">
      <c r="A86" s="57">
        <v>151</v>
      </c>
      <c r="B86" s="58">
        <f>PRRAS!C96</f>
        <v>85</v>
      </c>
      <c r="C86" s="58">
        <f>PRRAS!D96</f>
        <v>48848</v>
      </c>
      <c r="D86" s="58">
        <f>PRRAS!E96</f>
        <v>31197</v>
      </c>
      <c r="E86" s="58">
        <v>0</v>
      </c>
      <c r="F86" s="58">
        <v>0</v>
      </c>
      <c r="G86" s="59">
        <f t="shared" si="2"/>
        <v>9455.5700000000015</v>
      </c>
      <c r="H86" s="59">
        <f t="shared" si="3"/>
        <v>0</v>
      </c>
      <c r="I86" s="60">
        <v>0</v>
      </c>
    </row>
    <row r="87" spans="1:9" x14ac:dyDescent="0.2">
      <c r="A87" s="57">
        <v>151</v>
      </c>
      <c r="B87" s="58">
        <f>PRRAS!C97</f>
        <v>86</v>
      </c>
      <c r="C87" s="58">
        <f>PRRAS!D97</f>
        <v>56604</v>
      </c>
      <c r="D87" s="58">
        <f>PRRAS!E97</f>
        <v>23050</v>
      </c>
      <c r="E87" s="58">
        <v>0</v>
      </c>
      <c r="F87" s="58">
        <v>0</v>
      </c>
      <c r="G87" s="59">
        <f t="shared" si="2"/>
        <v>8832.5439999999999</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996761</v>
      </c>
      <c r="D106" s="58">
        <f>PRRAS!E116</f>
        <v>884035</v>
      </c>
      <c r="E106" s="58">
        <v>0</v>
      </c>
      <c r="F106" s="58">
        <v>0</v>
      </c>
      <c r="G106" s="59">
        <f t="shared" si="2"/>
        <v>290307.255</v>
      </c>
      <c r="H106" s="59">
        <f t="shared" si="3"/>
        <v>0</v>
      </c>
      <c r="I106" s="60">
        <v>0</v>
      </c>
    </row>
    <row r="107" spans="1:9" x14ac:dyDescent="0.2">
      <c r="A107" s="57">
        <v>151</v>
      </c>
      <c r="B107" s="58">
        <f>PRRAS!C117</f>
        <v>106</v>
      </c>
      <c r="C107" s="58">
        <f>PRRAS!D117</f>
        <v>10686</v>
      </c>
      <c r="D107" s="58">
        <f>PRRAS!E117</f>
        <v>37418</v>
      </c>
      <c r="E107" s="58">
        <v>0</v>
      </c>
      <c r="F107" s="58">
        <v>0</v>
      </c>
      <c r="G107" s="59">
        <f t="shared" si="2"/>
        <v>9065.3320000000003</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10686</v>
      </c>
      <c r="D109" s="58">
        <f>PRRAS!E119</f>
        <v>37418</v>
      </c>
      <c r="E109" s="58">
        <v>0</v>
      </c>
      <c r="F109" s="58">
        <v>0</v>
      </c>
      <c r="G109" s="59">
        <f t="shared" si="2"/>
        <v>9236.3760000000002</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13818</v>
      </c>
      <c r="D112" s="58">
        <f>PRRAS!E122</f>
        <v>93302</v>
      </c>
      <c r="E112" s="58">
        <v>0</v>
      </c>
      <c r="F112" s="58">
        <v>0</v>
      </c>
      <c r="G112" s="59">
        <f t="shared" si="2"/>
        <v>22246.842000000001</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9421</v>
      </c>
      <c r="D114" s="58">
        <f>PRRAS!E124</f>
        <v>13064</v>
      </c>
      <c r="E114" s="58">
        <v>0</v>
      </c>
      <c r="F114" s="58">
        <v>0</v>
      </c>
      <c r="G114" s="59">
        <f t="shared" si="2"/>
        <v>4017.0370000000003</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4397</v>
      </c>
      <c r="D117" s="58">
        <f>PRRAS!E127</f>
        <v>80238</v>
      </c>
      <c r="E117" s="58">
        <v>0</v>
      </c>
      <c r="F117" s="58">
        <v>0</v>
      </c>
      <c r="G117" s="59">
        <f t="shared" si="2"/>
        <v>19125.268</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972257</v>
      </c>
      <c r="D120" s="58">
        <f>PRRAS!E130</f>
        <v>753315</v>
      </c>
      <c r="E120" s="58">
        <v>0</v>
      </c>
      <c r="F120" s="58">
        <v>0</v>
      </c>
      <c r="G120" s="59">
        <f t="shared" si="2"/>
        <v>294987.55300000001</v>
      </c>
      <c r="H120" s="59">
        <f t="shared" si="3"/>
        <v>0</v>
      </c>
      <c r="I120" s="60">
        <v>0</v>
      </c>
    </row>
    <row r="121" spans="1:9" x14ac:dyDescent="0.2">
      <c r="A121" s="57">
        <v>151</v>
      </c>
      <c r="B121" s="58">
        <f>PRRAS!C131</f>
        <v>120</v>
      </c>
      <c r="C121" s="58">
        <f>PRRAS!D131</f>
        <v>711791</v>
      </c>
      <c r="D121" s="58">
        <f>PRRAS!E131</f>
        <v>524111</v>
      </c>
      <c r="E121" s="58">
        <v>0</v>
      </c>
      <c r="F121" s="58">
        <v>0</v>
      </c>
      <c r="G121" s="59">
        <f t="shared" si="2"/>
        <v>211201.56</v>
      </c>
      <c r="H121" s="59">
        <f t="shared" si="3"/>
        <v>0</v>
      </c>
      <c r="I121" s="60">
        <v>0</v>
      </c>
    </row>
    <row r="122" spans="1:9" x14ac:dyDescent="0.2">
      <c r="A122" s="57">
        <v>151</v>
      </c>
      <c r="B122" s="58">
        <f>PRRAS!C132</f>
        <v>121</v>
      </c>
      <c r="C122" s="58">
        <f>PRRAS!D132</f>
        <v>260466</v>
      </c>
      <c r="D122" s="58">
        <f>PRRAS!E132</f>
        <v>229204</v>
      </c>
      <c r="E122" s="58">
        <v>0</v>
      </c>
      <c r="F122" s="58">
        <v>0</v>
      </c>
      <c r="G122" s="59">
        <f t="shared" si="2"/>
        <v>86983.754000000001</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0</v>
      </c>
      <c r="D124" s="58">
        <f>PRRAS!E134</f>
        <v>0</v>
      </c>
      <c r="E124" s="58">
        <v>0</v>
      </c>
      <c r="F124" s="58">
        <v>0</v>
      </c>
      <c r="G124" s="59">
        <f t="shared" si="2"/>
        <v>0</v>
      </c>
      <c r="H124" s="59">
        <f t="shared" si="3"/>
        <v>0</v>
      </c>
      <c r="I124" s="60">
        <v>0</v>
      </c>
    </row>
    <row r="125" spans="1:9" x14ac:dyDescent="0.2">
      <c r="A125" s="57">
        <v>151</v>
      </c>
      <c r="B125" s="58">
        <f>PRRAS!C135</f>
        <v>124</v>
      </c>
      <c r="C125" s="58">
        <f>PRRAS!D135</f>
        <v>0</v>
      </c>
      <c r="D125" s="58">
        <f>PRRAS!E135</f>
        <v>0</v>
      </c>
      <c r="E125" s="58">
        <v>0</v>
      </c>
      <c r="F125" s="58">
        <v>0</v>
      </c>
      <c r="G125" s="59">
        <f t="shared" si="2"/>
        <v>0</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0</v>
      </c>
      <c r="D128" s="58">
        <f>PRRAS!E138</f>
        <v>0</v>
      </c>
      <c r="E128" s="58">
        <v>0</v>
      </c>
      <c r="F128" s="58">
        <v>0</v>
      </c>
      <c r="G128" s="59">
        <f t="shared" si="2"/>
        <v>0</v>
      </c>
      <c r="H128" s="59">
        <f t="shared" si="3"/>
        <v>0</v>
      </c>
      <c r="I128" s="60">
        <v>0</v>
      </c>
    </row>
    <row r="129" spans="1:9" x14ac:dyDescent="0.2">
      <c r="A129" s="57">
        <v>151</v>
      </c>
      <c r="B129" s="58">
        <f>PRRAS!C139</f>
        <v>128</v>
      </c>
      <c r="C129" s="58">
        <f>PRRAS!D139</f>
        <v>0</v>
      </c>
      <c r="D129" s="58">
        <f>PRRAS!E139</f>
        <v>0</v>
      </c>
      <c r="E129" s="58">
        <v>0</v>
      </c>
      <c r="F129" s="58">
        <v>0</v>
      </c>
      <c r="G129" s="59">
        <f t="shared" si="2"/>
        <v>0</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0</v>
      </c>
      <c r="D131" s="58">
        <f>PRRAS!E141</f>
        <v>0</v>
      </c>
      <c r="E131" s="58">
        <v>0</v>
      </c>
      <c r="F131" s="58">
        <v>0</v>
      </c>
      <c r="G131" s="59">
        <f t="shared" si="4"/>
        <v>0</v>
      </c>
      <c r="H131" s="59">
        <f t="shared" si="5"/>
        <v>0</v>
      </c>
      <c r="I131" s="60">
        <v>0</v>
      </c>
    </row>
    <row r="132" spans="1:9" x14ac:dyDescent="0.2">
      <c r="A132" s="57">
        <v>151</v>
      </c>
      <c r="B132" s="58">
        <f>PRRAS!C142</f>
        <v>131</v>
      </c>
      <c r="C132" s="58">
        <f>PRRAS!D142</f>
        <v>0</v>
      </c>
      <c r="D132" s="58">
        <f>PRRAS!E142</f>
        <v>0</v>
      </c>
      <c r="E132" s="58">
        <v>0</v>
      </c>
      <c r="F132" s="58">
        <v>0</v>
      </c>
      <c r="G132" s="59">
        <f t="shared" si="4"/>
        <v>0</v>
      </c>
      <c r="H132" s="59">
        <f t="shared" si="5"/>
        <v>0</v>
      </c>
      <c r="I132" s="60">
        <v>0</v>
      </c>
    </row>
    <row r="133" spans="1:9" x14ac:dyDescent="0.2">
      <c r="A133" s="57">
        <v>151</v>
      </c>
      <c r="B133" s="58">
        <f>PRRAS!C143</f>
        <v>132</v>
      </c>
      <c r="C133" s="58">
        <f>PRRAS!D143</f>
        <v>0</v>
      </c>
      <c r="D133" s="58">
        <f>PRRAS!E143</f>
        <v>0</v>
      </c>
      <c r="E133" s="58">
        <v>0</v>
      </c>
      <c r="F133" s="58">
        <v>0</v>
      </c>
      <c r="G133" s="59">
        <f t="shared" si="4"/>
        <v>0</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9084</v>
      </c>
      <c r="D137" s="58">
        <f>PRRAS!E147</f>
        <v>7220</v>
      </c>
      <c r="E137" s="58">
        <v>0</v>
      </c>
      <c r="F137" s="58">
        <v>0</v>
      </c>
      <c r="G137" s="59">
        <f t="shared" si="4"/>
        <v>3199.2640000000001</v>
      </c>
      <c r="H137" s="59">
        <f t="shared" si="5"/>
        <v>0</v>
      </c>
      <c r="I137" s="60">
        <v>0</v>
      </c>
    </row>
    <row r="138" spans="1:9" x14ac:dyDescent="0.2">
      <c r="A138" s="57">
        <v>151</v>
      </c>
      <c r="B138" s="58">
        <f>PRRAS!C148</f>
        <v>137</v>
      </c>
      <c r="C138" s="58">
        <f>PRRAS!D148</f>
        <v>500</v>
      </c>
      <c r="D138" s="58">
        <f>PRRAS!E148</f>
        <v>5941</v>
      </c>
      <c r="E138" s="58">
        <v>0</v>
      </c>
      <c r="F138" s="58">
        <v>0</v>
      </c>
      <c r="G138" s="59">
        <f t="shared" si="4"/>
        <v>1696.3340000000001</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500</v>
      </c>
      <c r="D147" s="58">
        <f>PRRAS!E157</f>
        <v>5941</v>
      </c>
      <c r="E147" s="58">
        <v>0</v>
      </c>
      <c r="F147" s="58">
        <v>0</v>
      </c>
      <c r="G147" s="59">
        <f t="shared" si="4"/>
        <v>1807.7719999999999</v>
      </c>
      <c r="H147" s="59">
        <f t="shared" si="5"/>
        <v>0</v>
      </c>
      <c r="I147" s="60">
        <v>0</v>
      </c>
    </row>
    <row r="148" spans="1:9" x14ac:dyDescent="0.2">
      <c r="A148" s="57">
        <v>151</v>
      </c>
      <c r="B148" s="58">
        <f>PRRAS!C158</f>
        <v>147</v>
      </c>
      <c r="C148" s="58">
        <f>PRRAS!D158</f>
        <v>8584</v>
      </c>
      <c r="D148" s="58">
        <f>PRRAS!E158</f>
        <v>1279</v>
      </c>
      <c r="E148" s="58">
        <v>0</v>
      </c>
      <c r="F148" s="58">
        <v>0</v>
      </c>
      <c r="G148" s="59">
        <f t="shared" si="4"/>
        <v>1637.8739999999998</v>
      </c>
      <c r="H148" s="59">
        <f t="shared" si="5"/>
        <v>0</v>
      </c>
      <c r="I148" s="60">
        <v>0</v>
      </c>
    </row>
    <row r="149" spans="1:9" x14ac:dyDescent="0.2">
      <c r="A149" s="57">
        <v>151</v>
      </c>
      <c r="B149" s="58">
        <f>PRRAS!C159</f>
        <v>148</v>
      </c>
      <c r="C149" s="58">
        <f>PRRAS!D159</f>
        <v>811949</v>
      </c>
      <c r="D149" s="58">
        <f>PRRAS!E159</f>
        <v>2866073</v>
      </c>
      <c r="E149" s="58">
        <v>0</v>
      </c>
      <c r="F149" s="58">
        <v>0</v>
      </c>
      <c r="G149" s="59">
        <f t="shared" si="4"/>
        <v>968526.05999999994</v>
      </c>
      <c r="H149" s="59">
        <f t="shared" si="5"/>
        <v>0</v>
      </c>
      <c r="I149" s="60">
        <v>0</v>
      </c>
    </row>
    <row r="150" spans="1:9" x14ac:dyDescent="0.2">
      <c r="A150" s="57">
        <v>151</v>
      </c>
      <c r="B150" s="58">
        <f>PRRAS!C160</f>
        <v>149</v>
      </c>
      <c r="C150" s="58">
        <f>PRRAS!D160</f>
        <v>155774</v>
      </c>
      <c r="D150" s="58">
        <f>PRRAS!E160</f>
        <v>400612</v>
      </c>
      <c r="E150" s="58">
        <v>0</v>
      </c>
      <c r="F150" s="58">
        <v>0</v>
      </c>
      <c r="G150" s="59">
        <f t="shared" si="4"/>
        <v>142592.70199999999</v>
      </c>
      <c r="H150" s="59">
        <f t="shared" si="5"/>
        <v>0</v>
      </c>
      <c r="I150" s="60">
        <v>0</v>
      </c>
    </row>
    <row r="151" spans="1:9" x14ac:dyDescent="0.2">
      <c r="A151" s="57">
        <v>151</v>
      </c>
      <c r="B151" s="58">
        <f>PRRAS!C161</f>
        <v>150</v>
      </c>
      <c r="C151" s="58">
        <f>PRRAS!D161</f>
        <v>132913</v>
      </c>
      <c r="D151" s="58">
        <f>PRRAS!E161</f>
        <v>338747</v>
      </c>
      <c r="E151" s="58">
        <v>0</v>
      </c>
      <c r="F151" s="58">
        <v>0</v>
      </c>
      <c r="G151" s="59">
        <f t="shared" si="4"/>
        <v>121561.04999999999</v>
      </c>
      <c r="H151" s="59">
        <f t="shared" si="5"/>
        <v>0</v>
      </c>
      <c r="I151" s="60">
        <v>0</v>
      </c>
    </row>
    <row r="152" spans="1:9" x14ac:dyDescent="0.2">
      <c r="A152" s="57">
        <v>151</v>
      </c>
      <c r="B152" s="58">
        <f>PRRAS!C162</f>
        <v>151</v>
      </c>
      <c r="C152" s="58">
        <f>PRRAS!D162</f>
        <v>132913</v>
      </c>
      <c r="D152" s="58">
        <f>PRRAS!E162</f>
        <v>338747</v>
      </c>
      <c r="E152" s="58">
        <v>0</v>
      </c>
      <c r="F152" s="58">
        <v>0</v>
      </c>
      <c r="G152" s="59">
        <f t="shared" si="4"/>
        <v>122371.45699999999</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0</v>
      </c>
      <c r="D156" s="58">
        <f>PRRAS!E166</f>
        <v>3600</v>
      </c>
      <c r="E156" s="58">
        <v>0</v>
      </c>
      <c r="F156" s="58">
        <v>0</v>
      </c>
      <c r="G156" s="59">
        <f t="shared" si="4"/>
        <v>1116</v>
      </c>
      <c r="H156" s="59">
        <f t="shared" si="5"/>
        <v>0</v>
      </c>
      <c r="I156" s="60">
        <v>0</v>
      </c>
    </row>
    <row r="157" spans="1:9" x14ac:dyDescent="0.2">
      <c r="A157" s="57">
        <v>151</v>
      </c>
      <c r="B157" s="58">
        <f>PRRAS!C167</f>
        <v>156</v>
      </c>
      <c r="C157" s="58">
        <f>PRRAS!D167</f>
        <v>22861</v>
      </c>
      <c r="D157" s="58">
        <f>PRRAS!E167</f>
        <v>58265</v>
      </c>
      <c r="E157" s="58">
        <v>0</v>
      </c>
      <c r="F157" s="58">
        <v>0</v>
      </c>
      <c r="G157" s="59">
        <f t="shared" si="4"/>
        <v>21744.995999999999</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20601</v>
      </c>
      <c r="D159" s="58">
        <f>PRRAS!E169</f>
        <v>52506</v>
      </c>
      <c r="E159" s="58">
        <v>0</v>
      </c>
      <c r="F159" s="58">
        <v>0</v>
      </c>
      <c r="G159" s="59">
        <f t="shared" si="4"/>
        <v>19846.853999999999</v>
      </c>
      <c r="H159" s="59">
        <f t="shared" si="5"/>
        <v>0</v>
      </c>
      <c r="I159" s="60">
        <v>0</v>
      </c>
    </row>
    <row r="160" spans="1:9" x14ac:dyDescent="0.2">
      <c r="A160" s="57">
        <v>151</v>
      </c>
      <c r="B160" s="58">
        <f>PRRAS!C170</f>
        <v>159</v>
      </c>
      <c r="C160" s="58">
        <f>PRRAS!D170</f>
        <v>2260</v>
      </c>
      <c r="D160" s="58">
        <f>PRRAS!E170</f>
        <v>5759</v>
      </c>
      <c r="E160" s="58">
        <v>0</v>
      </c>
      <c r="F160" s="58">
        <v>0</v>
      </c>
      <c r="G160" s="59">
        <f t="shared" si="4"/>
        <v>2190.7020000000002</v>
      </c>
      <c r="H160" s="59">
        <f t="shared" si="5"/>
        <v>0</v>
      </c>
      <c r="I160" s="60">
        <v>0</v>
      </c>
    </row>
    <row r="161" spans="1:9" x14ac:dyDescent="0.2">
      <c r="A161" s="57">
        <v>151</v>
      </c>
      <c r="B161" s="58">
        <f>PRRAS!C171</f>
        <v>160</v>
      </c>
      <c r="C161" s="58">
        <f>PRRAS!D171</f>
        <v>546759</v>
      </c>
      <c r="D161" s="58">
        <f>PRRAS!E171</f>
        <v>2274562</v>
      </c>
      <c r="E161" s="58">
        <v>0</v>
      </c>
      <c r="F161" s="58">
        <v>0</v>
      </c>
      <c r="G161" s="59">
        <f t="shared" si="4"/>
        <v>815341.28</v>
      </c>
      <c r="H161" s="59">
        <f t="shared" si="5"/>
        <v>0</v>
      </c>
      <c r="I161" s="60">
        <v>0</v>
      </c>
    </row>
    <row r="162" spans="1:9" x14ac:dyDescent="0.2">
      <c r="A162" s="57">
        <v>151</v>
      </c>
      <c r="B162" s="58">
        <f>PRRAS!C172</f>
        <v>161</v>
      </c>
      <c r="C162" s="58">
        <f>PRRAS!D172</f>
        <v>9681</v>
      </c>
      <c r="D162" s="58">
        <f>PRRAS!E172</f>
        <v>30205</v>
      </c>
      <c r="E162" s="58">
        <v>0</v>
      </c>
      <c r="F162" s="58">
        <v>0</v>
      </c>
      <c r="G162" s="59">
        <f t="shared" si="4"/>
        <v>11284.651</v>
      </c>
      <c r="H162" s="59">
        <f t="shared" si="5"/>
        <v>0</v>
      </c>
      <c r="I162" s="60">
        <v>0</v>
      </c>
    </row>
    <row r="163" spans="1:9" x14ac:dyDescent="0.2">
      <c r="A163" s="57">
        <v>151</v>
      </c>
      <c r="B163" s="58">
        <f>PRRAS!C173</f>
        <v>162</v>
      </c>
      <c r="C163" s="58">
        <f>PRRAS!D173</f>
        <v>2401</v>
      </c>
      <c r="D163" s="58">
        <f>PRRAS!E173</f>
        <v>13124</v>
      </c>
      <c r="E163" s="58">
        <v>0</v>
      </c>
      <c r="F163" s="58">
        <v>0</v>
      </c>
      <c r="G163" s="59">
        <f t="shared" si="4"/>
        <v>4641.1379999999999</v>
      </c>
      <c r="H163" s="59">
        <f t="shared" si="5"/>
        <v>0</v>
      </c>
      <c r="I163" s="60">
        <v>0</v>
      </c>
    </row>
    <row r="164" spans="1:9" x14ac:dyDescent="0.2">
      <c r="A164" s="57">
        <v>151</v>
      </c>
      <c r="B164" s="58">
        <f>PRRAS!C174</f>
        <v>163</v>
      </c>
      <c r="C164" s="58">
        <f>PRRAS!D174</f>
        <v>6280</v>
      </c>
      <c r="D164" s="58">
        <f>PRRAS!E174</f>
        <v>10856</v>
      </c>
      <c r="E164" s="58">
        <v>0</v>
      </c>
      <c r="F164" s="58">
        <v>0</v>
      </c>
      <c r="G164" s="59">
        <f t="shared" si="4"/>
        <v>4562.6959999999999</v>
      </c>
      <c r="H164" s="59">
        <f t="shared" si="5"/>
        <v>0</v>
      </c>
      <c r="I164" s="60">
        <v>0</v>
      </c>
    </row>
    <row r="165" spans="1:9" x14ac:dyDescent="0.2">
      <c r="A165" s="57">
        <v>151</v>
      </c>
      <c r="B165" s="58">
        <f>PRRAS!C175</f>
        <v>164</v>
      </c>
      <c r="C165" s="58">
        <f>PRRAS!D175</f>
        <v>1000</v>
      </c>
      <c r="D165" s="58">
        <f>PRRAS!E175</f>
        <v>6225</v>
      </c>
      <c r="E165" s="58">
        <v>0</v>
      </c>
      <c r="F165" s="58">
        <v>0</v>
      </c>
      <c r="G165" s="59">
        <f t="shared" si="4"/>
        <v>2205.8000000000002</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67615</v>
      </c>
      <c r="D167" s="58">
        <f>PRRAS!E177</f>
        <v>138693</v>
      </c>
      <c r="E167" s="58">
        <v>0</v>
      </c>
      <c r="F167" s="58">
        <v>0</v>
      </c>
      <c r="G167" s="59">
        <f t="shared" si="4"/>
        <v>57270.166000000005</v>
      </c>
      <c r="H167" s="59">
        <f t="shared" si="5"/>
        <v>0</v>
      </c>
      <c r="I167" s="60">
        <v>0</v>
      </c>
    </row>
    <row r="168" spans="1:9" x14ac:dyDescent="0.2">
      <c r="A168" s="57">
        <v>151</v>
      </c>
      <c r="B168" s="58">
        <f>PRRAS!C178</f>
        <v>167</v>
      </c>
      <c r="C168" s="58">
        <f>PRRAS!D178</f>
        <v>10628</v>
      </c>
      <c r="D168" s="58">
        <f>PRRAS!E178</f>
        <v>22952</v>
      </c>
      <c r="E168" s="58">
        <v>0</v>
      </c>
      <c r="F168" s="58">
        <v>0</v>
      </c>
      <c r="G168" s="59">
        <f t="shared" si="4"/>
        <v>9440.844000000001</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56987</v>
      </c>
      <c r="D170" s="58">
        <f>PRRAS!E180</f>
        <v>100893</v>
      </c>
      <c r="E170" s="58">
        <v>0</v>
      </c>
      <c r="F170" s="58">
        <v>0</v>
      </c>
      <c r="G170" s="59">
        <f t="shared" si="4"/>
        <v>43732.637000000002</v>
      </c>
      <c r="H170" s="59">
        <f t="shared" si="5"/>
        <v>0</v>
      </c>
      <c r="I170" s="60">
        <v>0</v>
      </c>
    </row>
    <row r="171" spans="1:9" x14ac:dyDescent="0.2">
      <c r="A171" s="57">
        <v>151</v>
      </c>
      <c r="B171" s="58">
        <f>PRRAS!C181</f>
        <v>170</v>
      </c>
      <c r="C171" s="58">
        <f>PRRAS!D181</f>
        <v>0</v>
      </c>
      <c r="D171" s="58">
        <f>PRRAS!E181</f>
        <v>0</v>
      </c>
      <c r="E171" s="58">
        <v>0</v>
      </c>
      <c r="F171" s="58">
        <v>0</v>
      </c>
      <c r="G171" s="59">
        <f t="shared" si="4"/>
        <v>0</v>
      </c>
      <c r="H171" s="59">
        <f t="shared" si="5"/>
        <v>0</v>
      </c>
      <c r="I171" s="60">
        <v>0</v>
      </c>
    </row>
    <row r="172" spans="1:9" x14ac:dyDescent="0.2">
      <c r="A172" s="57">
        <v>151</v>
      </c>
      <c r="B172" s="58">
        <f>PRRAS!C182</f>
        <v>171</v>
      </c>
      <c r="C172" s="58">
        <f>PRRAS!D182</f>
        <v>0</v>
      </c>
      <c r="D172" s="58">
        <f>PRRAS!E182</f>
        <v>14848</v>
      </c>
      <c r="E172" s="58">
        <v>0</v>
      </c>
      <c r="F172" s="58">
        <v>0</v>
      </c>
      <c r="G172" s="59">
        <f t="shared" si="4"/>
        <v>5078.0160000000005</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379643</v>
      </c>
      <c r="D175" s="58">
        <f>PRRAS!E185</f>
        <v>1817058</v>
      </c>
      <c r="E175" s="58">
        <v>0</v>
      </c>
      <c r="F175" s="58">
        <v>0</v>
      </c>
      <c r="G175" s="59">
        <f t="shared" si="4"/>
        <v>698394.06599999999</v>
      </c>
      <c r="H175" s="59">
        <f t="shared" si="5"/>
        <v>0</v>
      </c>
      <c r="I175" s="60">
        <v>0</v>
      </c>
    </row>
    <row r="176" spans="1:9" x14ac:dyDescent="0.2">
      <c r="A176" s="57">
        <v>151</v>
      </c>
      <c r="B176" s="58">
        <f>PRRAS!C186</f>
        <v>175</v>
      </c>
      <c r="C176" s="58">
        <f>PRRAS!D186</f>
        <v>35795</v>
      </c>
      <c r="D176" s="58">
        <f>PRRAS!E186</f>
        <v>41391</v>
      </c>
      <c r="E176" s="58">
        <v>0</v>
      </c>
      <c r="F176" s="58">
        <v>0</v>
      </c>
      <c r="G176" s="59">
        <f t="shared" si="4"/>
        <v>20750.974999999999</v>
      </c>
      <c r="H176" s="59">
        <f t="shared" si="5"/>
        <v>0</v>
      </c>
      <c r="I176" s="60">
        <v>0</v>
      </c>
    </row>
    <row r="177" spans="1:9" x14ac:dyDescent="0.2">
      <c r="A177" s="57">
        <v>151</v>
      </c>
      <c r="B177" s="58">
        <f>PRRAS!C187</f>
        <v>176</v>
      </c>
      <c r="C177" s="58">
        <f>PRRAS!D187</f>
        <v>249912</v>
      </c>
      <c r="D177" s="58">
        <f>PRRAS!E187</f>
        <v>1171705</v>
      </c>
      <c r="E177" s="58">
        <v>0</v>
      </c>
      <c r="F177" s="58">
        <v>0</v>
      </c>
      <c r="G177" s="59">
        <f t="shared" si="4"/>
        <v>456424.67199999996</v>
      </c>
      <c r="H177" s="59">
        <f t="shared" si="5"/>
        <v>0</v>
      </c>
      <c r="I177" s="60">
        <v>0</v>
      </c>
    </row>
    <row r="178" spans="1:9" x14ac:dyDescent="0.2">
      <c r="A178" s="57">
        <v>151</v>
      </c>
      <c r="B178" s="58">
        <f>PRRAS!C188</f>
        <v>177</v>
      </c>
      <c r="C178" s="58">
        <f>PRRAS!D188</f>
        <v>4200</v>
      </c>
      <c r="D178" s="58">
        <f>PRRAS!E188</f>
        <v>41834</v>
      </c>
      <c r="E178" s="58">
        <v>0</v>
      </c>
      <c r="F178" s="58">
        <v>0</v>
      </c>
      <c r="G178" s="59">
        <f t="shared" si="4"/>
        <v>15552.635999999999</v>
      </c>
      <c r="H178" s="59">
        <f t="shared" si="5"/>
        <v>0</v>
      </c>
      <c r="I178" s="60">
        <v>0</v>
      </c>
    </row>
    <row r="179" spans="1:9" x14ac:dyDescent="0.2">
      <c r="A179" s="57">
        <v>151</v>
      </c>
      <c r="B179" s="58">
        <f>PRRAS!C189</f>
        <v>178</v>
      </c>
      <c r="C179" s="58">
        <f>PRRAS!D189</f>
        <v>14890</v>
      </c>
      <c r="D179" s="58">
        <f>PRRAS!E189</f>
        <v>44380</v>
      </c>
      <c r="E179" s="58">
        <v>0</v>
      </c>
      <c r="F179" s="58">
        <v>0</v>
      </c>
      <c r="G179" s="59">
        <f t="shared" si="4"/>
        <v>18449.7</v>
      </c>
      <c r="H179" s="59">
        <f t="shared" si="5"/>
        <v>0</v>
      </c>
      <c r="I179" s="60">
        <v>0</v>
      </c>
    </row>
    <row r="180" spans="1:9" x14ac:dyDescent="0.2">
      <c r="A180" s="57">
        <v>151</v>
      </c>
      <c r="B180" s="58">
        <f>PRRAS!C190</f>
        <v>179</v>
      </c>
      <c r="C180" s="58">
        <f>PRRAS!D190</f>
        <v>0</v>
      </c>
      <c r="D180" s="58">
        <f>PRRAS!E190</f>
        <v>25094</v>
      </c>
      <c r="E180" s="58">
        <v>0</v>
      </c>
      <c r="F180" s="58">
        <v>0</v>
      </c>
      <c r="G180" s="59">
        <f t="shared" si="4"/>
        <v>8983.652</v>
      </c>
      <c r="H180" s="59">
        <f t="shared" si="5"/>
        <v>0</v>
      </c>
      <c r="I180" s="60">
        <v>0</v>
      </c>
    </row>
    <row r="181" spans="1:9" x14ac:dyDescent="0.2">
      <c r="A181" s="57">
        <v>151</v>
      </c>
      <c r="B181" s="58">
        <f>PRRAS!C191</f>
        <v>180</v>
      </c>
      <c r="C181" s="58">
        <f>PRRAS!D191</f>
        <v>0</v>
      </c>
      <c r="D181" s="58">
        <f>PRRAS!E191</f>
        <v>0</v>
      </c>
      <c r="E181" s="58">
        <v>0</v>
      </c>
      <c r="F181" s="58">
        <v>0</v>
      </c>
      <c r="G181" s="59">
        <f t="shared" si="4"/>
        <v>0</v>
      </c>
      <c r="H181" s="59">
        <f t="shared" si="5"/>
        <v>0</v>
      </c>
      <c r="I181" s="60">
        <v>0</v>
      </c>
    </row>
    <row r="182" spans="1:9" x14ac:dyDescent="0.2">
      <c r="A182" s="57">
        <v>151</v>
      </c>
      <c r="B182" s="58">
        <f>PRRAS!C192</f>
        <v>181</v>
      </c>
      <c r="C182" s="58">
        <f>PRRAS!D192</f>
        <v>60613</v>
      </c>
      <c r="D182" s="58">
        <f>PRRAS!E192</f>
        <v>471561</v>
      </c>
      <c r="E182" s="58">
        <v>0</v>
      </c>
      <c r="F182" s="58">
        <v>0</v>
      </c>
      <c r="G182" s="59">
        <f t="shared" si="4"/>
        <v>181676.035</v>
      </c>
      <c r="H182" s="59">
        <f t="shared" si="5"/>
        <v>0</v>
      </c>
      <c r="I182" s="60">
        <v>0</v>
      </c>
    </row>
    <row r="183" spans="1:9" x14ac:dyDescent="0.2">
      <c r="A183" s="57">
        <v>151</v>
      </c>
      <c r="B183" s="58">
        <f>PRRAS!C193</f>
        <v>182</v>
      </c>
      <c r="C183" s="58">
        <f>PRRAS!D193</f>
        <v>14233</v>
      </c>
      <c r="D183" s="58">
        <f>PRRAS!E193</f>
        <v>19343</v>
      </c>
      <c r="E183" s="58">
        <v>0</v>
      </c>
      <c r="F183" s="58">
        <v>0</v>
      </c>
      <c r="G183" s="59">
        <f t="shared" si="4"/>
        <v>9631.2579999999998</v>
      </c>
      <c r="H183" s="59">
        <f t="shared" si="5"/>
        <v>0</v>
      </c>
      <c r="I183" s="60">
        <v>0</v>
      </c>
    </row>
    <row r="184" spans="1:9" x14ac:dyDescent="0.2">
      <c r="A184" s="57">
        <v>151</v>
      </c>
      <c r="B184" s="58">
        <f>PRRAS!C194</f>
        <v>183</v>
      </c>
      <c r="C184" s="58">
        <f>PRRAS!D194</f>
        <v>0</v>
      </c>
      <c r="D184" s="58">
        <f>PRRAS!E194</f>
        <v>1750</v>
      </c>
      <c r="E184" s="58">
        <v>0</v>
      </c>
      <c r="F184" s="58">
        <v>0</v>
      </c>
      <c r="G184" s="59">
        <f t="shared" si="4"/>
        <v>640.5</v>
      </c>
      <c r="H184" s="59">
        <f t="shared" si="5"/>
        <v>0</v>
      </c>
      <c r="I184" s="60">
        <v>0</v>
      </c>
    </row>
    <row r="185" spans="1:9" x14ac:dyDescent="0.2">
      <c r="A185" s="57">
        <v>151</v>
      </c>
      <c r="B185" s="58">
        <f>PRRAS!C195</f>
        <v>184</v>
      </c>
      <c r="C185" s="58">
        <f>PRRAS!D195</f>
        <v>5916</v>
      </c>
      <c r="D185" s="58">
        <f>PRRAS!E195</f>
        <v>0</v>
      </c>
      <c r="E185" s="58">
        <v>0</v>
      </c>
      <c r="F185" s="58">
        <v>0</v>
      </c>
      <c r="G185" s="59">
        <f t="shared" si="4"/>
        <v>1088.5439999999999</v>
      </c>
      <c r="H185" s="59">
        <f t="shared" si="5"/>
        <v>0</v>
      </c>
      <c r="I185" s="60">
        <v>0</v>
      </c>
    </row>
    <row r="186" spans="1:9" x14ac:dyDescent="0.2">
      <c r="A186" s="57">
        <v>151</v>
      </c>
      <c r="B186" s="58">
        <f>PRRAS!C196</f>
        <v>185</v>
      </c>
      <c r="C186" s="58">
        <f>PRRAS!D196</f>
        <v>83904</v>
      </c>
      <c r="D186" s="58">
        <f>PRRAS!E196</f>
        <v>288606</v>
      </c>
      <c r="E186" s="58">
        <v>0</v>
      </c>
      <c r="F186" s="58">
        <v>0</v>
      </c>
      <c r="G186" s="59">
        <f t="shared" si="4"/>
        <v>122306.45999999999</v>
      </c>
      <c r="H186" s="59">
        <f t="shared" si="5"/>
        <v>0</v>
      </c>
      <c r="I186" s="60">
        <v>0</v>
      </c>
    </row>
    <row r="187" spans="1:9" x14ac:dyDescent="0.2">
      <c r="A187" s="57">
        <v>151</v>
      </c>
      <c r="B187" s="58">
        <f>PRRAS!C197</f>
        <v>186</v>
      </c>
      <c r="C187" s="58">
        <f>PRRAS!D197</f>
        <v>0</v>
      </c>
      <c r="D187" s="58">
        <f>PRRAS!E197</f>
        <v>64</v>
      </c>
      <c r="E187" s="58">
        <v>0</v>
      </c>
      <c r="F187" s="58">
        <v>0</v>
      </c>
      <c r="G187" s="59">
        <f t="shared" si="4"/>
        <v>23.808</v>
      </c>
      <c r="H187" s="59">
        <f t="shared" si="5"/>
        <v>0</v>
      </c>
      <c r="I187" s="60">
        <v>0</v>
      </c>
    </row>
    <row r="188" spans="1:9" x14ac:dyDescent="0.2">
      <c r="A188" s="57">
        <v>151</v>
      </c>
      <c r="B188" s="58">
        <f>PRRAS!C198</f>
        <v>187</v>
      </c>
      <c r="C188" s="58">
        <f>PRRAS!D198</f>
        <v>12092</v>
      </c>
      <c r="D188" s="58">
        <f>PRRAS!E198</f>
        <v>4786</v>
      </c>
      <c r="E188" s="58">
        <v>0</v>
      </c>
      <c r="F188" s="58">
        <v>0</v>
      </c>
      <c r="G188" s="59">
        <f t="shared" si="4"/>
        <v>4051.1680000000001</v>
      </c>
      <c r="H188" s="59">
        <f t="shared" si="5"/>
        <v>0</v>
      </c>
      <c r="I188" s="60">
        <v>0</v>
      </c>
    </row>
    <row r="189" spans="1:9" x14ac:dyDescent="0.2">
      <c r="A189" s="57">
        <v>151</v>
      </c>
      <c r="B189" s="58">
        <f>PRRAS!C199</f>
        <v>188</v>
      </c>
      <c r="C189" s="58">
        <f>PRRAS!D199</f>
        <v>0</v>
      </c>
      <c r="D189" s="58">
        <f>PRRAS!E199</f>
        <v>101018</v>
      </c>
      <c r="E189" s="58">
        <v>0</v>
      </c>
      <c r="F189" s="58">
        <v>0</v>
      </c>
      <c r="G189" s="59">
        <f t="shared" si="4"/>
        <v>37982.768000000004</v>
      </c>
      <c r="H189" s="59">
        <f t="shared" si="5"/>
        <v>0</v>
      </c>
      <c r="I189" s="60">
        <v>0</v>
      </c>
    </row>
    <row r="190" spans="1:9" x14ac:dyDescent="0.2">
      <c r="A190" s="57">
        <v>151</v>
      </c>
      <c r="B190" s="58">
        <f>PRRAS!C200</f>
        <v>189</v>
      </c>
      <c r="C190" s="58">
        <f>PRRAS!D200</f>
        <v>1402</v>
      </c>
      <c r="D190" s="58">
        <f>PRRAS!E200</f>
        <v>1735</v>
      </c>
      <c r="E190" s="58">
        <v>0</v>
      </c>
      <c r="F190" s="58">
        <v>0</v>
      </c>
      <c r="G190" s="59">
        <f t="shared" si="4"/>
        <v>920.80799999999999</v>
      </c>
      <c r="H190" s="59">
        <f t="shared" si="5"/>
        <v>0</v>
      </c>
      <c r="I190" s="60">
        <v>0</v>
      </c>
    </row>
    <row r="191" spans="1:9" x14ac:dyDescent="0.2">
      <c r="A191" s="57">
        <v>151</v>
      </c>
      <c r="B191" s="58">
        <f>PRRAS!C201</f>
        <v>190</v>
      </c>
      <c r="C191" s="58">
        <f>PRRAS!D201</f>
        <v>0</v>
      </c>
      <c r="D191" s="58">
        <f>PRRAS!E201</f>
        <v>0</v>
      </c>
      <c r="E191" s="58">
        <v>0</v>
      </c>
      <c r="F191" s="58">
        <v>0</v>
      </c>
      <c r="G191" s="59">
        <f t="shared" si="4"/>
        <v>0</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70410</v>
      </c>
      <c r="D193" s="58">
        <f>PRRAS!E203</f>
        <v>181003</v>
      </c>
      <c r="E193" s="58">
        <v>0</v>
      </c>
      <c r="F193" s="58">
        <v>0</v>
      </c>
      <c r="G193" s="59">
        <f t="shared" si="4"/>
        <v>83023.872000000003</v>
      </c>
      <c r="H193" s="59">
        <f t="shared" si="5"/>
        <v>0</v>
      </c>
      <c r="I193" s="60">
        <v>0</v>
      </c>
    </row>
    <row r="194" spans="1:9" x14ac:dyDescent="0.2">
      <c r="A194" s="57">
        <v>151</v>
      </c>
      <c r="B194" s="58">
        <f>PRRAS!C204</f>
        <v>193</v>
      </c>
      <c r="C194" s="58">
        <f>PRRAS!D204</f>
        <v>1332</v>
      </c>
      <c r="D194" s="58">
        <f>PRRAS!E204</f>
        <v>2919</v>
      </c>
      <c r="E194" s="58">
        <v>0</v>
      </c>
      <c r="F194" s="58">
        <v>0</v>
      </c>
      <c r="G194" s="59">
        <f t="shared" ref="G194:G257" si="6">(B194/1000)*(C194*1+D194*2)</f>
        <v>1383.81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1332</v>
      </c>
      <c r="D208" s="58">
        <f>PRRAS!E218</f>
        <v>2919</v>
      </c>
      <c r="E208" s="58">
        <v>0</v>
      </c>
      <c r="F208" s="58">
        <v>0</v>
      </c>
      <c r="G208" s="59">
        <f t="shared" si="6"/>
        <v>1484.1899999999998</v>
      </c>
      <c r="H208" s="59">
        <f t="shared" si="7"/>
        <v>0</v>
      </c>
      <c r="I208" s="60">
        <v>0</v>
      </c>
    </row>
    <row r="209" spans="1:9" x14ac:dyDescent="0.2">
      <c r="A209" s="57">
        <v>151</v>
      </c>
      <c r="B209" s="58">
        <f>PRRAS!C219</f>
        <v>208</v>
      </c>
      <c r="C209" s="58">
        <f>PRRAS!D219</f>
        <v>1332</v>
      </c>
      <c r="D209" s="58">
        <f>PRRAS!E219</f>
        <v>2919</v>
      </c>
      <c r="E209" s="58">
        <v>0</v>
      </c>
      <c r="F209" s="58">
        <v>0</v>
      </c>
      <c r="G209" s="59">
        <f t="shared" si="6"/>
        <v>1491.36</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47084</v>
      </c>
      <c r="D247" s="58">
        <f>PRRAS!E257</f>
        <v>96080</v>
      </c>
      <c r="E247" s="58">
        <v>0</v>
      </c>
      <c r="F247" s="58">
        <v>0</v>
      </c>
      <c r="G247" s="59">
        <f t="shared" si="6"/>
        <v>58854.023999999998</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47084</v>
      </c>
      <c r="D254" s="58">
        <f>PRRAS!E264</f>
        <v>96080</v>
      </c>
      <c r="E254" s="58">
        <v>0</v>
      </c>
      <c r="F254" s="58">
        <v>0</v>
      </c>
      <c r="G254" s="59">
        <f t="shared" si="6"/>
        <v>60528.732000000004</v>
      </c>
      <c r="H254" s="59">
        <f t="shared" si="7"/>
        <v>0</v>
      </c>
      <c r="I254" s="60">
        <v>0</v>
      </c>
    </row>
    <row r="255" spans="1:9" x14ac:dyDescent="0.2">
      <c r="A255" s="57">
        <v>151</v>
      </c>
      <c r="B255" s="58">
        <f>PRRAS!C265</f>
        <v>254</v>
      </c>
      <c r="C255" s="58">
        <f>PRRAS!D265</f>
        <v>25500</v>
      </c>
      <c r="D255" s="58">
        <f>PRRAS!E265</f>
        <v>36668</v>
      </c>
      <c r="E255" s="58">
        <v>0</v>
      </c>
      <c r="F255" s="58">
        <v>0</v>
      </c>
      <c r="G255" s="59">
        <f t="shared" si="6"/>
        <v>25104.344000000001</v>
      </c>
      <c r="H255" s="59">
        <f t="shared" si="7"/>
        <v>0</v>
      </c>
      <c r="I255" s="60">
        <v>0</v>
      </c>
    </row>
    <row r="256" spans="1:9" x14ac:dyDescent="0.2">
      <c r="A256" s="57">
        <v>151</v>
      </c>
      <c r="B256" s="58">
        <f>PRRAS!C266</f>
        <v>255</v>
      </c>
      <c r="C256" s="58">
        <f>PRRAS!D266</f>
        <v>21584</v>
      </c>
      <c r="D256" s="58">
        <f>PRRAS!E266</f>
        <v>59412</v>
      </c>
      <c r="E256" s="58">
        <v>0</v>
      </c>
      <c r="F256" s="58">
        <v>0</v>
      </c>
      <c r="G256" s="59">
        <f t="shared" si="6"/>
        <v>35804.04</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61000</v>
      </c>
      <c r="D258" s="58">
        <f>PRRAS!E268</f>
        <v>91900</v>
      </c>
      <c r="E258" s="58">
        <v>0</v>
      </c>
      <c r="F258" s="58">
        <v>0</v>
      </c>
      <c r="G258" s="59">
        <f t="shared" ref="G258:G321" si="8">(B258/1000)*(C258*1+D258*2)</f>
        <v>62913.599999999999</v>
      </c>
      <c r="H258" s="59">
        <f t="shared" ref="H258:H321" si="9">ABS(C258-ROUND(C258,0))+ABS(D258-ROUND(D258,0))</f>
        <v>0</v>
      </c>
      <c r="I258" s="60">
        <v>0</v>
      </c>
    </row>
    <row r="259" spans="1:9" x14ac:dyDescent="0.2">
      <c r="A259" s="57">
        <v>151</v>
      </c>
      <c r="B259" s="58">
        <f>PRRAS!C269</f>
        <v>258</v>
      </c>
      <c r="C259" s="58">
        <f>PRRAS!D269</f>
        <v>61000</v>
      </c>
      <c r="D259" s="58">
        <f>PRRAS!E269</f>
        <v>81900</v>
      </c>
      <c r="E259" s="58">
        <v>0</v>
      </c>
      <c r="F259" s="58">
        <v>0</v>
      </c>
      <c r="G259" s="59">
        <f t="shared" si="8"/>
        <v>57998.400000000001</v>
      </c>
      <c r="H259" s="59">
        <f t="shared" si="9"/>
        <v>0</v>
      </c>
      <c r="I259" s="60">
        <v>0</v>
      </c>
    </row>
    <row r="260" spans="1:9" x14ac:dyDescent="0.2">
      <c r="A260" s="57">
        <v>151</v>
      </c>
      <c r="B260" s="58">
        <f>PRRAS!C270</f>
        <v>259</v>
      </c>
      <c r="C260" s="58">
        <f>PRRAS!D270</f>
        <v>61000</v>
      </c>
      <c r="D260" s="58">
        <f>PRRAS!E270</f>
        <v>81900</v>
      </c>
      <c r="E260" s="58">
        <v>0</v>
      </c>
      <c r="F260" s="58">
        <v>0</v>
      </c>
      <c r="G260" s="59">
        <f t="shared" si="8"/>
        <v>58223.200000000004</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10000</v>
      </c>
      <c r="E263" s="58">
        <v>0</v>
      </c>
      <c r="F263" s="58">
        <v>0</v>
      </c>
      <c r="G263" s="59">
        <f t="shared" si="8"/>
        <v>5240</v>
      </c>
      <c r="H263" s="59">
        <f t="shared" si="9"/>
        <v>0</v>
      </c>
      <c r="I263" s="60">
        <v>0</v>
      </c>
    </row>
    <row r="264" spans="1:9" x14ac:dyDescent="0.2">
      <c r="A264" s="57">
        <v>151</v>
      </c>
      <c r="B264" s="58">
        <f>PRRAS!C274</f>
        <v>263</v>
      </c>
      <c r="C264" s="58">
        <f>PRRAS!D274</f>
        <v>0</v>
      </c>
      <c r="D264" s="58">
        <f>PRRAS!E274</f>
        <v>10000</v>
      </c>
      <c r="E264" s="58">
        <v>0</v>
      </c>
      <c r="F264" s="58">
        <v>0</v>
      </c>
      <c r="G264" s="59">
        <f t="shared" si="8"/>
        <v>5260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811949</v>
      </c>
      <c r="D282" s="58">
        <f>PRRAS!E292</f>
        <v>2866073</v>
      </c>
      <c r="E282" s="58">
        <v>0</v>
      </c>
      <c r="F282" s="58">
        <v>0</v>
      </c>
      <c r="G282" s="59">
        <f t="shared" si="8"/>
        <v>1838890.6950000001</v>
      </c>
      <c r="H282" s="59">
        <f t="shared" si="9"/>
        <v>0</v>
      </c>
      <c r="I282" s="60">
        <v>0</v>
      </c>
    </row>
    <row r="283" spans="1:9" x14ac:dyDescent="0.2">
      <c r="A283" s="57">
        <v>151</v>
      </c>
      <c r="B283" s="58">
        <f>PRRAS!C293</f>
        <v>282</v>
      </c>
      <c r="C283" s="58">
        <f>PRRAS!D293</f>
        <v>1253802</v>
      </c>
      <c r="D283" s="58">
        <f>PRRAS!E293</f>
        <v>0</v>
      </c>
      <c r="E283" s="58">
        <v>0</v>
      </c>
      <c r="F283" s="58">
        <v>0</v>
      </c>
      <c r="G283" s="59">
        <f t="shared" si="8"/>
        <v>353572.16399999999</v>
      </c>
      <c r="H283" s="59">
        <f t="shared" si="9"/>
        <v>0</v>
      </c>
      <c r="I283" s="60">
        <v>0</v>
      </c>
    </row>
    <row r="284" spans="1:9" x14ac:dyDescent="0.2">
      <c r="A284" s="57">
        <v>151</v>
      </c>
      <c r="B284" s="58">
        <f>PRRAS!C294</f>
        <v>283</v>
      </c>
      <c r="C284" s="58">
        <f>PRRAS!D294</f>
        <v>0</v>
      </c>
      <c r="D284" s="58">
        <f>PRRAS!E294</f>
        <v>149966</v>
      </c>
      <c r="E284" s="58">
        <v>0</v>
      </c>
      <c r="F284" s="58">
        <v>0</v>
      </c>
      <c r="G284" s="59">
        <f t="shared" si="8"/>
        <v>84880.755999999994</v>
      </c>
      <c r="H284" s="59">
        <f t="shared" si="9"/>
        <v>0</v>
      </c>
      <c r="I284" s="60">
        <v>0</v>
      </c>
    </row>
    <row r="285" spans="1:9" x14ac:dyDescent="0.2">
      <c r="A285" s="57">
        <v>151</v>
      </c>
      <c r="B285" s="58">
        <f>PRRAS!C295</f>
        <v>284</v>
      </c>
      <c r="C285" s="58">
        <f>PRRAS!D295</f>
        <v>0</v>
      </c>
      <c r="D285" s="58">
        <f>PRRAS!E295</f>
        <v>0</v>
      </c>
      <c r="E285" s="58">
        <v>0</v>
      </c>
      <c r="F285" s="58">
        <v>0</v>
      </c>
      <c r="G285" s="59">
        <f t="shared" si="8"/>
        <v>0</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509402</v>
      </c>
      <c r="D287" s="58">
        <f>PRRAS!E297</f>
        <v>337978</v>
      </c>
      <c r="E287" s="58">
        <v>0</v>
      </c>
      <c r="F287" s="58">
        <v>0</v>
      </c>
      <c r="G287" s="59">
        <f t="shared" si="8"/>
        <v>339012.38799999998</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8525</v>
      </c>
      <c r="D342" s="58">
        <f>PRRAS!E353</f>
        <v>802196</v>
      </c>
      <c r="E342" s="58">
        <v>0</v>
      </c>
      <c r="F342" s="58">
        <v>0</v>
      </c>
      <c r="G342" s="59">
        <f t="shared" si="10"/>
        <v>550004.69700000004</v>
      </c>
      <c r="H342" s="59">
        <f t="shared" si="11"/>
        <v>0</v>
      </c>
      <c r="I342" s="60">
        <v>0</v>
      </c>
    </row>
    <row r="343" spans="1:9" x14ac:dyDescent="0.2">
      <c r="A343" s="57">
        <v>151</v>
      </c>
      <c r="B343" s="58">
        <f>PRRAS!C354</f>
        <v>342</v>
      </c>
      <c r="C343" s="58">
        <f>PRRAS!D354</f>
        <v>0</v>
      </c>
      <c r="D343" s="58">
        <f>PRRAS!E354</f>
        <v>72344</v>
      </c>
      <c r="E343" s="58">
        <v>0</v>
      </c>
      <c r="F343" s="58">
        <v>0</v>
      </c>
      <c r="G343" s="59">
        <f t="shared" si="10"/>
        <v>49483.296000000002</v>
      </c>
      <c r="H343" s="59">
        <f t="shared" si="11"/>
        <v>0</v>
      </c>
      <c r="I343" s="60">
        <v>0</v>
      </c>
    </row>
    <row r="344" spans="1:9" x14ac:dyDescent="0.2">
      <c r="A344" s="57">
        <v>151</v>
      </c>
      <c r="B344" s="58">
        <f>PRRAS!C355</f>
        <v>343</v>
      </c>
      <c r="C344" s="58">
        <f>PRRAS!D355</f>
        <v>0</v>
      </c>
      <c r="D344" s="58">
        <f>PRRAS!E355</f>
        <v>72344</v>
      </c>
      <c r="E344" s="58">
        <v>0</v>
      </c>
      <c r="F344" s="58">
        <v>0</v>
      </c>
      <c r="G344" s="59">
        <f t="shared" si="10"/>
        <v>49627.984000000004</v>
      </c>
      <c r="H344" s="59">
        <f t="shared" si="11"/>
        <v>0</v>
      </c>
      <c r="I344" s="60">
        <v>0</v>
      </c>
    </row>
    <row r="345" spans="1:9" x14ac:dyDescent="0.2">
      <c r="A345" s="57">
        <v>151</v>
      </c>
      <c r="B345" s="58">
        <f>PRRAS!C356</f>
        <v>344</v>
      </c>
      <c r="C345" s="58">
        <f>PRRAS!D356</f>
        <v>0</v>
      </c>
      <c r="D345" s="58">
        <f>PRRAS!E356</f>
        <v>72344</v>
      </c>
      <c r="E345" s="58">
        <v>0</v>
      </c>
      <c r="F345" s="58">
        <v>0</v>
      </c>
      <c r="G345" s="59">
        <f t="shared" si="10"/>
        <v>49772.671999999999</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8525</v>
      </c>
      <c r="D355" s="58">
        <f>PRRAS!E366</f>
        <v>729852</v>
      </c>
      <c r="E355" s="58">
        <v>0</v>
      </c>
      <c r="F355" s="58">
        <v>0</v>
      </c>
      <c r="G355" s="59">
        <f t="shared" si="10"/>
        <v>519753.06599999999</v>
      </c>
      <c r="H355" s="59">
        <f t="shared" si="11"/>
        <v>0</v>
      </c>
      <c r="I355" s="60">
        <v>0</v>
      </c>
    </row>
    <row r="356" spans="1:9" x14ac:dyDescent="0.2">
      <c r="A356" s="57">
        <v>151</v>
      </c>
      <c r="B356" s="58">
        <f>PRRAS!C367</f>
        <v>355</v>
      </c>
      <c r="C356" s="58">
        <f>PRRAS!D367</f>
        <v>0</v>
      </c>
      <c r="D356" s="58">
        <f>PRRAS!E367</f>
        <v>241534</v>
      </c>
      <c r="E356" s="58">
        <v>0</v>
      </c>
      <c r="F356" s="58">
        <v>0</v>
      </c>
      <c r="G356" s="59">
        <f t="shared" si="10"/>
        <v>171489.13999999998</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46843</v>
      </c>
      <c r="E358" s="58">
        <v>0</v>
      </c>
      <c r="F358" s="58">
        <v>0</v>
      </c>
      <c r="G358" s="59">
        <f t="shared" si="10"/>
        <v>33445.902000000002</v>
      </c>
      <c r="H358" s="59">
        <f t="shared" si="11"/>
        <v>0</v>
      </c>
      <c r="I358" s="60">
        <v>0</v>
      </c>
    </row>
    <row r="359" spans="1:9" x14ac:dyDescent="0.2">
      <c r="A359" s="57">
        <v>151</v>
      </c>
      <c r="B359" s="58">
        <f>PRRAS!C370</f>
        <v>358</v>
      </c>
      <c r="C359" s="58">
        <f>PRRAS!D370</f>
        <v>0</v>
      </c>
      <c r="D359" s="58">
        <f>PRRAS!E370</f>
        <v>61250</v>
      </c>
      <c r="E359" s="58">
        <v>0</v>
      </c>
      <c r="F359" s="58">
        <v>0</v>
      </c>
      <c r="G359" s="59">
        <f t="shared" si="10"/>
        <v>43855</v>
      </c>
      <c r="H359" s="59">
        <f t="shared" si="11"/>
        <v>0</v>
      </c>
      <c r="I359" s="60">
        <v>0</v>
      </c>
    </row>
    <row r="360" spans="1:9" x14ac:dyDescent="0.2">
      <c r="A360" s="57">
        <v>151</v>
      </c>
      <c r="B360" s="58">
        <f>PRRAS!C371</f>
        <v>359</v>
      </c>
      <c r="C360" s="58">
        <f>PRRAS!D371</f>
        <v>0</v>
      </c>
      <c r="D360" s="58">
        <f>PRRAS!E371</f>
        <v>133441</v>
      </c>
      <c r="E360" s="58">
        <v>0</v>
      </c>
      <c r="F360" s="58">
        <v>0</v>
      </c>
      <c r="G360" s="59">
        <f t="shared" si="10"/>
        <v>95810.637999999992</v>
      </c>
      <c r="H360" s="59">
        <f t="shared" si="11"/>
        <v>0</v>
      </c>
      <c r="I360" s="60">
        <v>0</v>
      </c>
    </row>
    <row r="361" spans="1:9" x14ac:dyDescent="0.2">
      <c r="A361" s="57">
        <v>151</v>
      </c>
      <c r="B361" s="58">
        <f>PRRAS!C372</f>
        <v>360</v>
      </c>
      <c r="C361" s="58">
        <f>PRRAS!D372</f>
        <v>8525</v>
      </c>
      <c r="D361" s="58">
        <f>PRRAS!E372</f>
        <v>205366</v>
      </c>
      <c r="E361" s="58">
        <v>0</v>
      </c>
      <c r="F361" s="58">
        <v>0</v>
      </c>
      <c r="G361" s="59">
        <f t="shared" si="10"/>
        <v>150932.51999999999</v>
      </c>
      <c r="H361" s="59">
        <f t="shared" si="11"/>
        <v>0</v>
      </c>
      <c r="I361" s="60">
        <v>0</v>
      </c>
    </row>
    <row r="362" spans="1:9" x14ac:dyDescent="0.2">
      <c r="A362" s="57">
        <v>151</v>
      </c>
      <c r="B362" s="58">
        <f>PRRAS!C373</f>
        <v>361</v>
      </c>
      <c r="C362" s="58">
        <f>PRRAS!D373</f>
        <v>8525</v>
      </c>
      <c r="D362" s="58">
        <f>PRRAS!E373</f>
        <v>8394</v>
      </c>
      <c r="E362" s="58">
        <v>0</v>
      </c>
      <c r="F362" s="58">
        <v>0</v>
      </c>
      <c r="G362" s="59">
        <f t="shared" si="10"/>
        <v>9137.9930000000004</v>
      </c>
      <c r="H362" s="59">
        <f t="shared" si="11"/>
        <v>0</v>
      </c>
      <c r="I362" s="60">
        <v>0</v>
      </c>
    </row>
    <row r="363" spans="1:9" x14ac:dyDescent="0.2">
      <c r="A363" s="57">
        <v>151</v>
      </c>
      <c r="B363" s="58">
        <f>PRRAS!C374</f>
        <v>362</v>
      </c>
      <c r="C363" s="58">
        <f>PRRAS!D374</f>
        <v>0</v>
      </c>
      <c r="D363" s="58">
        <f>PRRAS!E374</f>
        <v>158605</v>
      </c>
      <c r="E363" s="58">
        <v>0</v>
      </c>
      <c r="F363" s="58">
        <v>0</v>
      </c>
      <c r="G363" s="59">
        <f t="shared" si="10"/>
        <v>114830.01999999999</v>
      </c>
      <c r="H363" s="59">
        <f t="shared" si="11"/>
        <v>0</v>
      </c>
      <c r="I363" s="60">
        <v>0</v>
      </c>
    </row>
    <row r="364" spans="1:9" x14ac:dyDescent="0.2">
      <c r="A364" s="57">
        <v>151</v>
      </c>
      <c r="B364" s="58">
        <f>PRRAS!C375</f>
        <v>363</v>
      </c>
      <c r="C364" s="58">
        <f>PRRAS!D375</f>
        <v>0</v>
      </c>
      <c r="D364" s="58">
        <f>PRRAS!E375</f>
        <v>38367</v>
      </c>
      <c r="E364" s="58">
        <v>0</v>
      </c>
      <c r="F364" s="58">
        <v>0</v>
      </c>
      <c r="G364" s="59">
        <f t="shared" si="10"/>
        <v>27854.441999999999</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207327</v>
      </c>
      <c r="E370" s="58">
        <v>0</v>
      </c>
      <c r="F370" s="58">
        <v>0</v>
      </c>
      <c r="G370" s="59">
        <f t="shared" si="10"/>
        <v>153007.326</v>
      </c>
      <c r="H370" s="59">
        <f t="shared" si="11"/>
        <v>0</v>
      </c>
      <c r="I370" s="60">
        <v>0</v>
      </c>
    </row>
    <row r="371" spans="1:9" x14ac:dyDescent="0.2">
      <c r="A371" s="57">
        <v>151</v>
      </c>
      <c r="B371" s="58">
        <f>PRRAS!C382</f>
        <v>370</v>
      </c>
      <c r="C371" s="58">
        <f>PRRAS!D382</f>
        <v>0</v>
      </c>
      <c r="D371" s="58">
        <f>PRRAS!E382</f>
        <v>207327</v>
      </c>
      <c r="E371" s="58">
        <v>0</v>
      </c>
      <c r="F371" s="58">
        <v>0</v>
      </c>
      <c r="G371" s="59">
        <f t="shared" si="10"/>
        <v>153421.98000000001</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75625</v>
      </c>
      <c r="E383" s="58">
        <v>0</v>
      </c>
      <c r="F383" s="58">
        <v>0</v>
      </c>
      <c r="G383" s="59">
        <f t="shared" si="10"/>
        <v>57777.5</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33125</v>
      </c>
      <c r="E386" s="58">
        <v>0</v>
      </c>
      <c r="F386" s="58">
        <v>0</v>
      </c>
      <c r="G386" s="59">
        <f t="shared" ref="G386:G449" si="12">(B386/1000)*(C386*1+D386*2)</f>
        <v>25506.25</v>
      </c>
      <c r="H386" s="59">
        <f t="shared" ref="H386:H449" si="13">ABS(C386-ROUND(C386,0))+ABS(D386-ROUND(D386,0))</f>
        <v>0</v>
      </c>
      <c r="I386" s="60">
        <v>0</v>
      </c>
    </row>
    <row r="387" spans="1:9" x14ac:dyDescent="0.2">
      <c r="A387" s="57">
        <v>151</v>
      </c>
      <c r="B387" s="58">
        <f>PRRAS!C398</f>
        <v>386</v>
      </c>
      <c r="C387" s="58">
        <f>PRRAS!D398</f>
        <v>0</v>
      </c>
      <c r="D387" s="58">
        <f>PRRAS!E398</f>
        <v>42500</v>
      </c>
      <c r="E387" s="58">
        <v>0</v>
      </c>
      <c r="F387" s="58">
        <v>0</v>
      </c>
      <c r="G387" s="59">
        <f t="shared" si="12"/>
        <v>32810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8525</v>
      </c>
      <c r="D400" s="58">
        <f>PRRAS!E411</f>
        <v>802196</v>
      </c>
      <c r="E400" s="58">
        <v>0</v>
      </c>
      <c r="F400" s="58">
        <v>0</v>
      </c>
      <c r="G400" s="59">
        <f t="shared" si="12"/>
        <v>643553.88300000003</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2065751</v>
      </c>
      <c r="D404" s="58">
        <f>PRRAS!E415</f>
        <v>2716107</v>
      </c>
      <c r="E404" s="58">
        <v>0</v>
      </c>
      <c r="F404" s="58">
        <v>0</v>
      </c>
      <c r="G404" s="59">
        <f t="shared" si="12"/>
        <v>3021679.895</v>
      </c>
      <c r="H404" s="59">
        <f t="shared" si="13"/>
        <v>0</v>
      </c>
      <c r="I404" s="60">
        <v>0</v>
      </c>
    </row>
    <row r="405" spans="1:9" x14ac:dyDescent="0.2">
      <c r="A405" s="57">
        <v>151</v>
      </c>
      <c r="B405" s="58">
        <f>PRRAS!C416</f>
        <v>404</v>
      </c>
      <c r="C405" s="58">
        <f>PRRAS!D416</f>
        <v>820474</v>
      </c>
      <c r="D405" s="58">
        <f>PRRAS!E416</f>
        <v>3668269</v>
      </c>
      <c r="E405" s="58">
        <v>0</v>
      </c>
      <c r="F405" s="58">
        <v>0</v>
      </c>
      <c r="G405" s="59">
        <f t="shared" si="12"/>
        <v>3295432.8480000002</v>
      </c>
      <c r="H405" s="59">
        <f t="shared" si="13"/>
        <v>0</v>
      </c>
      <c r="I405" s="60">
        <v>0</v>
      </c>
    </row>
    <row r="406" spans="1:9" x14ac:dyDescent="0.2">
      <c r="A406" s="57">
        <v>151</v>
      </c>
      <c r="B406" s="58">
        <f>PRRAS!C417</f>
        <v>405</v>
      </c>
      <c r="C406" s="58">
        <f>PRRAS!D417</f>
        <v>1245277</v>
      </c>
      <c r="D406" s="58">
        <f>PRRAS!E417</f>
        <v>0</v>
      </c>
      <c r="E406" s="58">
        <v>0</v>
      </c>
      <c r="F406" s="58">
        <v>0</v>
      </c>
      <c r="G406" s="59">
        <f t="shared" si="12"/>
        <v>504337.18500000006</v>
      </c>
      <c r="H406" s="59">
        <f t="shared" si="13"/>
        <v>0</v>
      </c>
      <c r="I406" s="60">
        <v>0</v>
      </c>
    </row>
    <row r="407" spans="1:9" x14ac:dyDescent="0.2">
      <c r="A407" s="57">
        <v>151</v>
      </c>
      <c r="B407" s="58">
        <f>PRRAS!C418</f>
        <v>406</v>
      </c>
      <c r="C407" s="58">
        <f>PRRAS!D418</f>
        <v>0</v>
      </c>
      <c r="D407" s="58">
        <f>PRRAS!E418</f>
        <v>952162</v>
      </c>
      <c r="E407" s="58">
        <v>0</v>
      </c>
      <c r="F407" s="58">
        <v>0</v>
      </c>
      <c r="G407" s="59">
        <f t="shared" si="12"/>
        <v>773155.54399999999</v>
      </c>
      <c r="H407" s="59">
        <f t="shared" si="13"/>
        <v>0</v>
      </c>
      <c r="I407" s="60">
        <v>0</v>
      </c>
    </row>
    <row r="408" spans="1:9" x14ac:dyDescent="0.2">
      <c r="A408" s="57">
        <v>151</v>
      </c>
      <c r="B408" s="58">
        <f>PRRAS!C419</f>
        <v>407</v>
      </c>
      <c r="C408" s="58">
        <f>PRRAS!D419</f>
        <v>0</v>
      </c>
      <c r="D408" s="58">
        <f>PRRAS!E419</f>
        <v>0</v>
      </c>
      <c r="E408" s="58">
        <v>0</v>
      </c>
      <c r="F408" s="58">
        <v>0</v>
      </c>
      <c r="G408" s="59">
        <f t="shared" si="12"/>
        <v>0</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509402</v>
      </c>
      <c r="D410" s="58">
        <f>PRRAS!E421</f>
        <v>337978</v>
      </c>
      <c r="E410" s="58">
        <v>0</v>
      </c>
      <c r="F410" s="58">
        <v>0</v>
      </c>
      <c r="G410" s="59">
        <f t="shared" si="12"/>
        <v>484811.42199999996</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2065751</v>
      </c>
      <c r="D630" s="58">
        <f>PRRAS!E642</f>
        <v>2716107</v>
      </c>
      <c r="E630" s="58">
        <v>0</v>
      </c>
      <c r="F630" s="58">
        <v>0</v>
      </c>
      <c r="G630" s="59">
        <f t="shared" si="18"/>
        <v>4716219.9850000003</v>
      </c>
      <c r="H630" s="59">
        <f t="shared" si="19"/>
        <v>0</v>
      </c>
      <c r="I630" s="60">
        <v>0</v>
      </c>
    </row>
    <row r="631" spans="1:9" x14ac:dyDescent="0.2">
      <c r="A631" s="57">
        <v>151</v>
      </c>
      <c r="B631" s="58">
        <f>PRRAS!C643</f>
        <v>630</v>
      </c>
      <c r="C631" s="58">
        <f>PRRAS!D643</f>
        <v>820474</v>
      </c>
      <c r="D631" s="58">
        <f>PRRAS!E643</f>
        <v>3668269</v>
      </c>
      <c r="E631" s="58">
        <v>0</v>
      </c>
      <c r="F631" s="58">
        <v>0</v>
      </c>
      <c r="G631" s="59">
        <f t="shared" si="18"/>
        <v>5138917.5599999996</v>
      </c>
      <c r="H631" s="59">
        <f t="shared" si="19"/>
        <v>0</v>
      </c>
      <c r="I631" s="60">
        <v>0</v>
      </c>
    </row>
    <row r="632" spans="1:9" x14ac:dyDescent="0.2">
      <c r="A632" s="57">
        <v>151</v>
      </c>
      <c r="B632" s="58">
        <f>PRRAS!C644</f>
        <v>631</v>
      </c>
      <c r="C632" s="58">
        <f>PRRAS!D644</f>
        <v>1245277</v>
      </c>
      <c r="D632" s="58">
        <f>PRRAS!E644</f>
        <v>0</v>
      </c>
      <c r="E632" s="58">
        <v>0</v>
      </c>
      <c r="F632" s="58">
        <v>0</v>
      </c>
      <c r="G632" s="59">
        <f t="shared" si="18"/>
        <v>785769.78700000001</v>
      </c>
      <c r="H632" s="59">
        <f t="shared" si="19"/>
        <v>0</v>
      </c>
      <c r="I632" s="60">
        <v>0</v>
      </c>
    </row>
    <row r="633" spans="1:9" x14ac:dyDescent="0.2">
      <c r="A633" s="57">
        <v>151</v>
      </c>
      <c r="B633" s="58">
        <f>PRRAS!C645</f>
        <v>632</v>
      </c>
      <c r="C633" s="58">
        <f>PRRAS!D645</f>
        <v>0</v>
      </c>
      <c r="D633" s="58">
        <f>PRRAS!E645</f>
        <v>952162</v>
      </c>
      <c r="E633" s="58">
        <v>0</v>
      </c>
      <c r="F633" s="58">
        <v>0</v>
      </c>
      <c r="G633" s="59">
        <f t="shared" si="18"/>
        <v>1203532.7679999999</v>
      </c>
      <c r="H633" s="59">
        <f t="shared" si="19"/>
        <v>0</v>
      </c>
      <c r="I633" s="60">
        <v>0</v>
      </c>
    </row>
    <row r="634" spans="1:9" x14ac:dyDescent="0.2">
      <c r="A634" s="57">
        <v>151</v>
      </c>
      <c r="B634" s="58">
        <f>PRRAS!C646</f>
        <v>633</v>
      </c>
      <c r="C634" s="58">
        <f>PRRAS!D646</f>
        <v>0</v>
      </c>
      <c r="D634" s="58">
        <f>PRRAS!E646</f>
        <v>0</v>
      </c>
      <c r="E634" s="58">
        <v>0</v>
      </c>
      <c r="F634" s="58">
        <v>0</v>
      </c>
      <c r="G634" s="59">
        <f t="shared" si="18"/>
        <v>0</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1245277</v>
      </c>
      <c r="D636" s="58">
        <f>PRRAS!E648</f>
        <v>0</v>
      </c>
      <c r="E636" s="58">
        <v>0</v>
      </c>
      <c r="F636" s="58">
        <v>0</v>
      </c>
      <c r="G636" s="59">
        <f t="shared" si="18"/>
        <v>790750.89500000002</v>
      </c>
      <c r="H636" s="59">
        <f t="shared" si="19"/>
        <v>0</v>
      </c>
      <c r="I636" s="60">
        <v>0</v>
      </c>
    </row>
    <row r="637" spans="1:9" x14ac:dyDescent="0.2">
      <c r="A637" s="57">
        <v>151</v>
      </c>
      <c r="B637" s="58">
        <f>PRRAS!C649</f>
        <v>636</v>
      </c>
      <c r="C637" s="58">
        <f>PRRAS!D649</f>
        <v>0</v>
      </c>
      <c r="D637" s="58">
        <f>PRRAS!E649</f>
        <v>952162</v>
      </c>
      <c r="E637" s="58">
        <v>0</v>
      </c>
      <c r="F637" s="58">
        <v>0</v>
      </c>
      <c r="G637" s="59">
        <f t="shared" si="18"/>
        <v>1211150.064</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2167949</v>
      </c>
      <c r="D639" s="58">
        <f>PRRAS!E652</f>
        <v>1177564</v>
      </c>
      <c r="E639" s="58">
        <v>0</v>
      </c>
      <c r="F639" s="58">
        <v>0</v>
      </c>
      <c r="G639" s="59">
        <f t="shared" si="18"/>
        <v>2885723.1260000002</v>
      </c>
      <c r="H639" s="59">
        <f t="shared" si="19"/>
        <v>0</v>
      </c>
      <c r="I639" s="60">
        <v>0</v>
      </c>
    </row>
    <row r="640" spans="1:9" x14ac:dyDescent="0.2">
      <c r="A640" s="57">
        <v>151</v>
      </c>
      <c r="B640" s="58">
        <f>PRRAS!C653</f>
        <v>639</v>
      </c>
      <c r="C640" s="58">
        <f>PRRAS!D653</f>
        <v>4490972</v>
      </c>
      <c r="D640" s="58">
        <f>PRRAS!E653</f>
        <v>3126818</v>
      </c>
      <c r="E640" s="58">
        <v>0</v>
      </c>
      <c r="F640" s="58">
        <v>0</v>
      </c>
      <c r="G640" s="59">
        <f t="shared" si="18"/>
        <v>6865804.5120000001</v>
      </c>
      <c r="H640" s="59">
        <f t="shared" si="19"/>
        <v>0</v>
      </c>
      <c r="I640" s="60">
        <v>0</v>
      </c>
    </row>
    <row r="641" spans="1:9" x14ac:dyDescent="0.2">
      <c r="A641" s="57">
        <v>151</v>
      </c>
      <c r="B641" s="58">
        <f>PRRAS!C654</f>
        <v>640</v>
      </c>
      <c r="C641" s="58">
        <f>PRRAS!D654</f>
        <v>1892804</v>
      </c>
      <c r="D641" s="58">
        <f>PRRAS!E654</f>
        <v>3512742</v>
      </c>
      <c r="E641" s="58">
        <v>0</v>
      </c>
      <c r="F641" s="58">
        <v>0</v>
      </c>
      <c r="G641" s="59">
        <f t="shared" si="18"/>
        <v>5707704.3200000003</v>
      </c>
      <c r="H641" s="59">
        <f t="shared" si="19"/>
        <v>0</v>
      </c>
      <c r="I641" s="60">
        <v>0</v>
      </c>
    </row>
    <row r="642" spans="1:9" x14ac:dyDescent="0.2">
      <c r="A642" s="57">
        <v>151</v>
      </c>
      <c r="B642" s="58">
        <f>PRRAS!C655</f>
        <v>641</v>
      </c>
      <c r="C642" s="58">
        <f>PRRAS!D655</f>
        <v>4766117</v>
      </c>
      <c r="D642" s="58">
        <f>PRRAS!E655</f>
        <v>791640</v>
      </c>
      <c r="E642" s="58">
        <v>0</v>
      </c>
      <c r="F642" s="58">
        <v>0</v>
      </c>
      <c r="G642" s="59">
        <f t="shared" ref="G642:G705" si="20">(B642/1000)*(C642*1+D642*2)</f>
        <v>4069963.477</v>
      </c>
      <c r="H642" s="59">
        <f t="shared" ref="H642:H705" si="21">ABS(C642-ROUND(C642,0))+ABS(D642-ROUND(D642,0))</f>
        <v>0</v>
      </c>
      <c r="I642" s="60">
        <v>0</v>
      </c>
    </row>
    <row r="643" spans="1:9" x14ac:dyDescent="0.2">
      <c r="A643" s="57">
        <v>151</v>
      </c>
      <c r="B643" s="58">
        <f>PRRAS!C656</f>
        <v>642</v>
      </c>
      <c r="C643" s="58">
        <f>PRRAS!D656</f>
        <v>7</v>
      </c>
      <c r="D643" s="58">
        <f>PRRAS!E656</f>
        <v>10</v>
      </c>
      <c r="E643" s="58">
        <v>0</v>
      </c>
      <c r="F643" s="58">
        <v>0</v>
      </c>
      <c r="G643" s="59">
        <f t="shared" si="20"/>
        <v>17.334</v>
      </c>
      <c r="H643" s="59">
        <f t="shared" si="21"/>
        <v>0</v>
      </c>
      <c r="I643" s="60">
        <v>0</v>
      </c>
    </row>
    <row r="644" spans="1:9" x14ac:dyDescent="0.2">
      <c r="A644" s="57">
        <v>151</v>
      </c>
      <c r="B644" s="58">
        <f>PRRAS!C657</f>
        <v>643</v>
      </c>
      <c r="C644" s="58">
        <f>PRRAS!D657</f>
        <v>0</v>
      </c>
      <c r="D644" s="58">
        <f>PRRAS!E657</f>
        <v>0</v>
      </c>
      <c r="E644" s="58">
        <v>0</v>
      </c>
      <c r="F644" s="58">
        <v>0</v>
      </c>
      <c r="G644" s="59">
        <f t="shared" si="20"/>
        <v>0</v>
      </c>
      <c r="H644" s="59">
        <f t="shared" si="21"/>
        <v>0</v>
      </c>
      <c r="I644" s="60">
        <v>0</v>
      </c>
    </row>
    <row r="645" spans="1:9" x14ac:dyDescent="0.2">
      <c r="A645" s="57">
        <v>151</v>
      </c>
      <c r="B645" s="58">
        <f>PRRAS!C658</f>
        <v>644</v>
      </c>
      <c r="C645" s="58">
        <f>PRRAS!D658</f>
        <v>6</v>
      </c>
      <c r="D645" s="58">
        <f>PRRAS!E658</f>
        <v>9</v>
      </c>
      <c r="E645" s="58">
        <v>0</v>
      </c>
      <c r="F645" s="58">
        <v>0</v>
      </c>
      <c r="G645" s="59">
        <f t="shared" si="20"/>
        <v>15.456</v>
      </c>
      <c r="H645" s="59">
        <f t="shared" si="21"/>
        <v>0</v>
      </c>
      <c r="I645" s="60">
        <v>0</v>
      </c>
    </row>
    <row r="646" spans="1:9" x14ac:dyDescent="0.2">
      <c r="A646" s="57">
        <v>151</v>
      </c>
      <c r="B646" s="58">
        <f>PRRAS!C659</f>
        <v>645</v>
      </c>
      <c r="C646" s="58">
        <f>PRRAS!D659</f>
        <v>0</v>
      </c>
      <c r="D646" s="58">
        <f>PRRAS!E659</f>
        <v>0</v>
      </c>
      <c r="E646" s="58">
        <v>0</v>
      </c>
      <c r="F646" s="58">
        <v>0</v>
      </c>
      <c r="G646" s="59">
        <f t="shared" si="20"/>
        <v>0</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1060</v>
      </c>
      <c r="D648" s="58">
        <f>PRRAS!E661</f>
        <v>2070</v>
      </c>
      <c r="E648" s="58">
        <v>0</v>
      </c>
      <c r="F648" s="58">
        <v>0</v>
      </c>
      <c r="G648" s="59">
        <f t="shared" si="20"/>
        <v>3364.4</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75980</v>
      </c>
      <c r="E685" s="58">
        <v>0</v>
      </c>
      <c r="F685" s="58">
        <v>0</v>
      </c>
      <c r="G685" s="59">
        <f t="shared" si="20"/>
        <v>103940.64000000001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3600</v>
      </c>
      <c r="D690" s="58">
        <f>PRRAS!E703</f>
        <v>10856</v>
      </c>
      <c r="E690" s="58">
        <v>0</v>
      </c>
      <c r="F690" s="58">
        <v>0</v>
      </c>
      <c r="G690" s="59">
        <f t="shared" si="20"/>
        <v>17439.967999999997</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0</v>
      </c>
      <c r="D694" s="58">
        <f>PRRAS!E707</f>
        <v>0</v>
      </c>
      <c r="E694" s="58">
        <v>0</v>
      </c>
      <c r="F694" s="58">
        <v>0</v>
      </c>
      <c r="G694" s="59">
        <f t="shared" si="20"/>
        <v>0</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64</v>
      </c>
      <c r="E697" s="58">
        <v>0</v>
      </c>
      <c r="F697" s="58">
        <v>0</v>
      </c>
      <c r="G697" s="59">
        <f t="shared" si="20"/>
        <v>89.087999999999994</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12668</v>
      </c>
      <c r="E773" s="58">
        <v>0</v>
      </c>
      <c r="F773" s="58">
        <v>0</v>
      </c>
      <c r="G773" s="59">
        <f t="shared" si="24"/>
        <v>19559.392</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25500</v>
      </c>
      <c r="D776" s="58">
        <f>PRRAS!E789</f>
        <v>24000</v>
      </c>
      <c r="E776" s="58">
        <v>0</v>
      </c>
      <c r="F776" s="58">
        <v>0</v>
      </c>
      <c r="G776" s="59">
        <f t="shared" si="24"/>
        <v>56962.5</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21584</v>
      </c>
      <c r="D781" s="58">
        <f>PRRAS!E794</f>
        <v>59412</v>
      </c>
      <c r="E781" s="58">
        <v>0</v>
      </c>
      <c r="F781" s="58">
        <v>0</v>
      </c>
      <c r="G781" s="59">
        <f t="shared" si="24"/>
        <v>109518.24</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0</v>
      </c>
      <c r="D977" s="63">
        <f>Bil!E12</f>
        <v>0</v>
      </c>
      <c r="E977" s="63">
        <v>0</v>
      </c>
      <c r="F977" s="63">
        <v>0</v>
      </c>
      <c r="G977" s="64">
        <f t="shared" ref="G977:G1040" si="32">B977/1000*C977+B977/500*D977</f>
        <v>0</v>
      </c>
      <c r="H977" s="64">
        <f t="shared" si="31"/>
        <v>0</v>
      </c>
      <c r="I977" s="65"/>
    </row>
    <row r="978" spans="1:9" x14ac:dyDescent="0.2">
      <c r="A978" s="57">
        <v>152</v>
      </c>
      <c r="B978" s="58">
        <f>Bil!C13</f>
        <v>2</v>
      </c>
      <c r="C978" s="58">
        <f>Bil!D13</f>
        <v>0</v>
      </c>
      <c r="D978" s="58">
        <f>Bil!E13</f>
        <v>0</v>
      </c>
      <c r="E978" s="58">
        <v>0</v>
      </c>
      <c r="F978" s="58">
        <v>0</v>
      </c>
      <c r="G978" s="59">
        <f t="shared" si="32"/>
        <v>0</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0</v>
      </c>
      <c r="D983" s="58">
        <f>Bil!E18</f>
        <v>0</v>
      </c>
      <c r="E983" s="58">
        <v>0</v>
      </c>
      <c r="F983" s="58">
        <v>0</v>
      </c>
      <c r="G983" s="59">
        <f t="shared" si="32"/>
        <v>0</v>
      </c>
      <c r="H983" s="59">
        <f t="shared" si="31"/>
        <v>0</v>
      </c>
      <c r="I983" s="60"/>
    </row>
    <row r="984" spans="1:9" x14ac:dyDescent="0.2">
      <c r="A984" s="57">
        <v>152</v>
      </c>
      <c r="B984" s="58">
        <f>Bil!C19</f>
        <v>8</v>
      </c>
      <c r="C984" s="58">
        <f>Bil!D19</f>
        <v>0</v>
      </c>
      <c r="D984" s="58">
        <f>Bil!E19</f>
        <v>0</v>
      </c>
      <c r="E984" s="58">
        <v>0</v>
      </c>
      <c r="F984" s="58">
        <v>0</v>
      </c>
      <c r="G984" s="59">
        <f t="shared" si="32"/>
        <v>0</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0</v>
      </c>
      <c r="D986" s="58">
        <f>Bil!E21</f>
        <v>0</v>
      </c>
      <c r="E986" s="58">
        <v>0</v>
      </c>
      <c r="F986" s="58">
        <v>0</v>
      </c>
      <c r="G986" s="59">
        <f t="shared" si="32"/>
        <v>0</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0</v>
      </c>
      <c r="D989" s="58">
        <f>Bil!E24</f>
        <v>0</v>
      </c>
      <c r="E989" s="58">
        <v>0</v>
      </c>
      <c r="F989" s="58">
        <v>0</v>
      </c>
      <c r="G989" s="59">
        <f t="shared" si="32"/>
        <v>0</v>
      </c>
      <c r="H989" s="59">
        <f t="shared" si="31"/>
        <v>0</v>
      </c>
      <c r="I989" s="60"/>
    </row>
    <row r="990" spans="1:9" x14ac:dyDescent="0.2">
      <c r="A990" s="57">
        <v>152</v>
      </c>
      <c r="B990" s="58">
        <f>Bil!C25</f>
        <v>14</v>
      </c>
      <c r="C990" s="58">
        <f>Bil!D25</f>
        <v>0</v>
      </c>
      <c r="D990" s="58">
        <f>Bil!E25</f>
        <v>0</v>
      </c>
      <c r="E990" s="58">
        <v>0</v>
      </c>
      <c r="F990" s="58">
        <v>0</v>
      </c>
      <c r="G990" s="59">
        <f t="shared" si="32"/>
        <v>0</v>
      </c>
      <c r="H990" s="59">
        <f t="shared" si="31"/>
        <v>0</v>
      </c>
      <c r="I990" s="60"/>
    </row>
    <row r="991" spans="1:9" x14ac:dyDescent="0.2">
      <c r="A991" s="57">
        <v>152</v>
      </c>
      <c r="B991" s="58">
        <f>Bil!C26</f>
        <v>15</v>
      </c>
      <c r="C991" s="58">
        <f>Bil!D26</f>
        <v>0</v>
      </c>
      <c r="D991" s="58">
        <f>Bil!E26</f>
        <v>0</v>
      </c>
      <c r="E991" s="58">
        <v>0</v>
      </c>
      <c r="F991" s="58">
        <v>0</v>
      </c>
      <c r="G991" s="59">
        <f t="shared" si="32"/>
        <v>0</v>
      </c>
      <c r="H991" s="59">
        <f t="shared" si="31"/>
        <v>0</v>
      </c>
      <c r="I991" s="60"/>
    </row>
    <row r="992" spans="1:9" x14ac:dyDescent="0.2">
      <c r="A992" s="57">
        <v>152</v>
      </c>
      <c r="B992" s="58">
        <f>Bil!C27</f>
        <v>16</v>
      </c>
      <c r="C992" s="58">
        <f>Bil!D27</f>
        <v>0</v>
      </c>
      <c r="D992" s="58">
        <f>Bil!E27</f>
        <v>0</v>
      </c>
      <c r="E992" s="58">
        <v>0</v>
      </c>
      <c r="F992" s="58">
        <v>0</v>
      </c>
      <c r="G992" s="59">
        <f t="shared" si="32"/>
        <v>0</v>
      </c>
      <c r="H992" s="59">
        <f t="shared" si="31"/>
        <v>0</v>
      </c>
      <c r="I992" s="60"/>
    </row>
    <row r="993" spans="1:9" x14ac:dyDescent="0.2">
      <c r="A993" s="57">
        <v>152</v>
      </c>
      <c r="B993" s="58">
        <f>Bil!C28</f>
        <v>17</v>
      </c>
      <c r="C993" s="58">
        <f>Bil!D28</f>
        <v>0</v>
      </c>
      <c r="D993" s="58">
        <f>Bil!E28</f>
        <v>0</v>
      </c>
      <c r="E993" s="58">
        <v>0</v>
      </c>
      <c r="F993" s="58">
        <v>0</v>
      </c>
      <c r="G993" s="59">
        <f t="shared" si="32"/>
        <v>0</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0</v>
      </c>
      <c r="D997" s="58">
        <f>Bil!E32</f>
        <v>0</v>
      </c>
      <c r="E997" s="58">
        <v>0</v>
      </c>
      <c r="F997" s="58">
        <v>0</v>
      </c>
      <c r="G997" s="59">
        <f t="shared" si="32"/>
        <v>0</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0</v>
      </c>
      <c r="D999" s="58">
        <f>Bil!E34</f>
        <v>0</v>
      </c>
      <c r="E999" s="58">
        <v>0</v>
      </c>
      <c r="F999" s="58">
        <v>0</v>
      </c>
      <c r="G999" s="59">
        <f t="shared" si="32"/>
        <v>0</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0</v>
      </c>
      <c r="D1006" s="58">
        <f>Bil!E41</f>
        <v>0</v>
      </c>
      <c r="E1006" s="58">
        <v>0</v>
      </c>
      <c r="F1006" s="58">
        <v>0</v>
      </c>
      <c r="G1006" s="59">
        <f t="shared" si="32"/>
        <v>0</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0</v>
      </c>
      <c r="D1025" s="58">
        <f>Bil!E60</f>
        <v>0</v>
      </c>
      <c r="E1025" s="58">
        <v>0</v>
      </c>
      <c r="F1025" s="58">
        <v>0</v>
      </c>
      <c r="G1025" s="59">
        <f t="shared" si="32"/>
        <v>0</v>
      </c>
      <c r="H1025" s="59">
        <f t="shared" si="31"/>
        <v>0</v>
      </c>
      <c r="I1025" s="60"/>
    </row>
    <row r="1026" spans="1:9" x14ac:dyDescent="0.2">
      <c r="A1026" s="57">
        <v>152</v>
      </c>
      <c r="B1026" s="58">
        <f>Bil!C61</f>
        <v>50</v>
      </c>
      <c r="C1026" s="58">
        <f>Bil!D61</f>
        <v>0</v>
      </c>
      <c r="D1026" s="58">
        <f>Bil!E61</f>
        <v>0</v>
      </c>
      <c r="E1026" s="58">
        <v>0</v>
      </c>
      <c r="F1026" s="58">
        <v>0</v>
      </c>
      <c r="G1026" s="59">
        <f t="shared" si="32"/>
        <v>0</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0</v>
      </c>
      <c r="D1039" s="58">
        <f>Bil!E74</f>
        <v>0</v>
      </c>
      <c r="E1039" s="58">
        <v>0</v>
      </c>
      <c r="F1039" s="58">
        <v>0</v>
      </c>
      <c r="G1039" s="59">
        <f t="shared" si="32"/>
        <v>0</v>
      </c>
      <c r="H1039" s="59">
        <f t="shared" si="33"/>
        <v>0</v>
      </c>
      <c r="I1039" s="60"/>
    </row>
    <row r="1040" spans="1:9" x14ac:dyDescent="0.2">
      <c r="A1040" s="57">
        <v>152</v>
      </c>
      <c r="B1040" s="58">
        <f>Bil!C75</f>
        <v>64</v>
      </c>
      <c r="C1040" s="58">
        <f>Bil!D75</f>
        <v>0</v>
      </c>
      <c r="D1040" s="58">
        <f>Bil!E75</f>
        <v>0</v>
      </c>
      <c r="E1040" s="58">
        <v>0</v>
      </c>
      <c r="F1040" s="58">
        <v>0</v>
      </c>
      <c r="G1040" s="59">
        <f t="shared" si="32"/>
        <v>0</v>
      </c>
      <c r="H1040" s="59">
        <f t="shared" si="33"/>
        <v>0</v>
      </c>
      <c r="I1040" s="60"/>
    </row>
    <row r="1041" spans="1:9" x14ac:dyDescent="0.2">
      <c r="A1041" s="57">
        <v>152</v>
      </c>
      <c r="B1041" s="58">
        <f>Bil!C76</f>
        <v>65</v>
      </c>
      <c r="C1041" s="58">
        <f>Bil!D76</f>
        <v>0</v>
      </c>
      <c r="D1041" s="58">
        <f>Bil!E76</f>
        <v>0</v>
      </c>
      <c r="E1041" s="58">
        <v>0</v>
      </c>
      <c r="F1041" s="58">
        <v>0</v>
      </c>
      <c r="G1041" s="59">
        <f t="shared" ref="G1041:G1104" si="34">B1041/1000*C1041+B1041/500*D1041</f>
        <v>0</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0</v>
      </c>
      <c r="D1043" s="58">
        <f>Bil!E78</f>
        <v>0</v>
      </c>
      <c r="E1043" s="58">
        <v>0</v>
      </c>
      <c r="F1043" s="58">
        <v>0</v>
      </c>
      <c r="G1043" s="59">
        <f t="shared" si="34"/>
        <v>0</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0</v>
      </c>
      <c r="D1049" s="58">
        <f>Bil!E84</f>
        <v>0</v>
      </c>
      <c r="E1049" s="58">
        <v>0</v>
      </c>
      <c r="F1049" s="58">
        <v>0</v>
      </c>
      <c r="G1049" s="59">
        <f t="shared" si="34"/>
        <v>0</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0</v>
      </c>
      <c r="D1116" s="58">
        <f>Bil!E151</f>
        <v>0</v>
      </c>
      <c r="E1116" s="58">
        <v>0</v>
      </c>
      <c r="F1116" s="58">
        <v>0</v>
      </c>
      <c r="G1116" s="59">
        <f t="shared" si="36"/>
        <v>0</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0</v>
      </c>
      <c r="D1138" s="58">
        <f>Bil!E173</f>
        <v>0</v>
      </c>
      <c r="E1138" s="58">
        <v>0</v>
      </c>
      <c r="F1138" s="58">
        <v>0</v>
      </c>
      <c r="G1138" s="59">
        <f t="shared" si="36"/>
        <v>0</v>
      </c>
      <c r="H1138" s="59">
        <f t="shared" si="35"/>
        <v>0</v>
      </c>
      <c r="I1138" s="60"/>
    </row>
    <row r="1139" spans="1:9" x14ac:dyDescent="0.2">
      <c r="A1139" s="57">
        <v>152</v>
      </c>
      <c r="B1139" s="58">
        <f>Bil!C174</f>
        <v>163</v>
      </c>
      <c r="C1139" s="58">
        <f>Bil!D174</f>
        <v>0</v>
      </c>
      <c r="D1139" s="58">
        <f>Bil!E174</f>
        <v>0</v>
      </c>
      <c r="E1139" s="58">
        <v>0</v>
      </c>
      <c r="F1139" s="58">
        <v>0</v>
      </c>
      <c r="G1139" s="59">
        <f t="shared" si="36"/>
        <v>0</v>
      </c>
      <c r="H1139" s="59">
        <f t="shared" si="35"/>
        <v>0</v>
      </c>
      <c r="I1139" s="60"/>
    </row>
    <row r="1140" spans="1:9" x14ac:dyDescent="0.2">
      <c r="A1140" s="57">
        <v>152</v>
      </c>
      <c r="B1140" s="58">
        <f>Bil!C175</f>
        <v>164</v>
      </c>
      <c r="C1140" s="58">
        <f>Bil!D175</f>
        <v>0</v>
      </c>
      <c r="D1140" s="58">
        <f>Bil!E175</f>
        <v>0</v>
      </c>
      <c r="E1140" s="58">
        <v>0</v>
      </c>
      <c r="F1140" s="58">
        <v>0</v>
      </c>
      <c r="G1140" s="59">
        <f t="shared" si="36"/>
        <v>0</v>
      </c>
      <c r="H1140" s="59">
        <f t="shared" si="35"/>
        <v>0</v>
      </c>
      <c r="I1140" s="60"/>
    </row>
    <row r="1141" spans="1:9" x14ac:dyDescent="0.2">
      <c r="A1141" s="57">
        <v>152</v>
      </c>
      <c r="B1141" s="58">
        <f>Bil!C176</f>
        <v>165</v>
      </c>
      <c r="C1141" s="58">
        <f>Bil!D176</f>
        <v>0</v>
      </c>
      <c r="D1141" s="58">
        <f>Bil!E176</f>
        <v>0</v>
      </c>
      <c r="E1141" s="58">
        <v>0</v>
      </c>
      <c r="F1141" s="58">
        <v>0</v>
      </c>
      <c r="G1141" s="59">
        <f t="shared" si="36"/>
        <v>0</v>
      </c>
      <c r="H1141" s="59">
        <f t="shared" si="35"/>
        <v>0</v>
      </c>
      <c r="I1141" s="60"/>
    </row>
    <row r="1142" spans="1:9" x14ac:dyDescent="0.2">
      <c r="A1142" s="57">
        <v>152</v>
      </c>
      <c r="B1142" s="58">
        <f>Bil!C177</f>
        <v>166</v>
      </c>
      <c r="C1142" s="58">
        <f>Bil!D177</f>
        <v>0</v>
      </c>
      <c r="D1142" s="58">
        <f>Bil!E177</f>
        <v>0</v>
      </c>
      <c r="E1142" s="58">
        <v>0</v>
      </c>
      <c r="F1142" s="58">
        <v>0</v>
      </c>
      <c r="G1142" s="59">
        <f t="shared" si="36"/>
        <v>0</v>
      </c>
      <c r="H1142" s="59">
        <f t="shared" si="35"/>
        <v>0</v>
      </c>
      <c r="I1142" s="60"/>
    </row>
    <row r="1143" spans="1:9" x14ac:dyDescent="0.2">
      <c r="A1143" s="57">
        <v>152</v>
      </c>
      <c r="B1143" s="58">
        <f>Bil!C178</f>
        <v>167</v>
      </c>
      <c r="C1143" s="58">
        <f>Bil!D178</f>
        <v>0</v>
      </c>
      <c r="D1143" s="58">
        <f>Bil!E178</f>
        <v>0</v>
      </c>
      <c r="E1143" s="58">
        <v>0</v>
      </c>
      <c r="F1143" s="58">
        <v>0</v>
      </c>
      <c r="G1143" s="59">
        <f t="shared" si="36"/>
        <v>0</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0</v>
      </c>
      <c r="D1146" s="58">
        <f>Bil!E181</f>
        <v>0</v>
      </c>
      <c r="E1146" s="58">
        <v>0</v>
      </c>
      <c r="F1146" s="58">
        <v>0</v>
      </c>
      <c r="G1146" s="59">
        <f t="shared" si="36"/>
        <v>0</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0</v>
      </c>
      <c r="D1199" s="58">
        <f>Bil!E234</f>
        <v>0</v>
      </c>
      <c r="E1199" s="58">
        <v>0</v>
      </c>
      <c r="F1199" s="58">
        <v>0</v>
      </c>
      <c r="G1199" s="59">
        <f t="shared" si="38"/>
        <v>0</v>
      </c>
      <c r="H1199" s="59">
        <f t="shared" si="37"/>
        <v>0</v>
      </c>
      <c r="I1199" s="60"/>
    </row>
    <row r="1200" spans="1:9" x14ac:dyDescent="0.2">
      <c r="A1200" s="57">
        <v>152</v>
      </c>
      <c r="B1200" s="58">
        <f>Bil!C235</f>
        <v>224</v>
      </c>
      <c r="C1200" s="58">
        <f>Bil!D235</f>
        <v>0</v>
      </c>
      <c r="D1200" s="58">
        <f>Bil!E235</f>
        <v>0</v>
      </c>
      <c r="E1200" s="58">
        <v>0</v>
      </c>
      <c r="F1200" s="58">
        <v>0</v>
      </c>
      <c r="G1200" s="59">
        <f t="shared" si="38"/>
        <v>0</v>
      </c>
      <c r="H1200" s="59">
        <f t="shared" si="37"/>
        <v>0</v>
      </c>
      <c r="I1200" s="60"/>
    </row>
    <row r="1201" spans="1:9" x14ac:dyDescent="0.2">
      <c r="A1201" s="57">
        <v>152</v>
      </c>
      <c r="B1201" s="58">
        <f>Bil!C236</f>
        <v>225</v>
      </c>
      <c r="C1201" s="58">
        <f>Bil!D236</f>
        <v>0</v>
      </c>
      <c r="D1201" s="58">
        <f>Bil!E236</f>
        <v>0</v>
      </c>
      <c r="E1201" s="58">
        <v>0</v>
      </c>
      <c r="F1201" s="58">
        <v>0</v>
      </c>
      <c r="G1201" s="59">
        <f t="shared" si="38"/>
        <v>0</v>
      </c>
      <c r="H1201" s="59">
        <f t="shared" si="37"/>
        <v>0</v>
      </c>
      <c r="I1201" s="60"/>
    </row>
    <row r="1202" spans="1:9" x14ac:dyDescent="0.2">
      <c r="A1202" s="57">
        <v>152</v>
      </c>
      <c r="B1202" s="58">
        <f>Bil!C237</f>
        <v>226</v>
      </c>
      <c r="C1202" s="58">
        <f>Bil!D237</f>
        <v>0</v>
      </c>
      <c r="D1202" s="58">
        <f>Bil!E237</f>
        <v>0</v>
      </c>
      <c r="E1202" s="58">
        <v>0</v>
      </c>
      <c r="F1202" s="58">
        <v>0</v>
      </c>
      <c r="G1202" s="59">
        <f t="shared" si="38"/>
        <v>0</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0</v>
      </c>
      <c r="D1208" s="58">
        <f>Bil!E243</f>
        <v>0</v>
      </c>
      <c r="E1208" s="58">
        <v>0</v>
      </c>
      <c r="F1208" s="58">
        <v>0</v>
      </c>
      <c r="G1208" s="59">
        <f t="shared" si="38"/>
        <v>0</v>
      </c>
      <c r="H1208" s="59">
        <f t="shared" si="37"/>
        <v>0</v>
      </c>
      <c r="I1208" s="60"/>
    </row>
    <row r="1209" spans="1:9" x14ac:dyDescent="0.2">
      <c r="A1209" s="57">
        <v>152</v>
      </c>
      <c r="B1209" s="58">
        <f>Bil!C244</f>
        <v>233</v>
      </c>
      <c r="C1209" s="58">
        <f>Bil!D244</f>
        <v>0</v>
      </c>
      <c r="D1209" s="58">
        <f>Bil!E244</f>
        <v>0</v>
      </c>
      <c r="E1209" s="58">
        <v>0</v>
      </c>
      <c r="F1209" s="58">
        <v>0</v>
      </c>
      <c r="G1209" s="59">
        <f t="shared" si="38"/>
        <v>0</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0</v>
      </c>
      <c r="E1212" s="58">
        <v>0</v>
      </c>
      <c r="F1212" s="58">
        <v>0</v>
      </c>
      <c r="G1212" s="59">
        <f t="shared" si="38"/>
        <v>0</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0</v>
      </c>
      <c r="D1252" s="58">
        <f>Bil!E288</f>
        <v>0</v>
      </c>
      <c r="E1252" s="58">
        <v>0</v>
      </c>
      <c r="F1252" s="58">
        <v>0</v>
      </c>
      <c r="G1252" s="59">
        <f t="shared" si="40"/>
        <v>0</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0</v>
      </c>
      <c r="D1423" s="67">
        <f>RasF!E148</f>
        <v>0</v>
      </c>
      <c r="E1423" s="67">
        <v>0</v>
      </c>
      <c r="F1423" s="67">
        <v>0</v>
      </c>
      <c r="G1423" s="68">
        <f t="shared" si="44"/>
        <v>0</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1982095</v>
      </c>
      <c r="D1468" s="70"/>
      <c r="E1468" s="70">
        <v>0</v>
      </c>
      <c r="F1468" s="70">
        <v>0</v>
      </c>
      <c r="G1468" s="64">
        <f t="shared" ref="G1468:G1499" si="51">B1468/1000*C1468</f>
        <v>1982.095</v>
      </c>
      <c r="H1468" s="64">
        <f t="shared" ref="H1468:H1499" si="52">ABS(C1468-ROUND(C1468,0))</f>
        <v>0</v>
      </c>
      <c r="I1468" s="65"/>
    </row>
    <row r="1469" spans="1:9" x14ac:dyDescent="0.2">
      <c r="A1469" s="73">
        <v>159</v>
      </c>
      <c r="B1469" s="61">
        <f>Obv!C13</f>
        <v>2</v>
      </c>
      <c r="C1469" s="61">
        <f>Obv!D13</f>
        <v>4982986</v>
      </c>
      <c r="D1469" s="61">
        <v>0</v>
      </c>
      <c r="E1469" s="61">
        <v>0</v>
      </c>
      <c r="F1469" s="61">
        <v>0</v>
      </c>
      <c r="G1469" s="59">
        <f t="shared" si="51"/>
        <v>9965.9719999999998</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3868500</v>
      </c>
      <c r="D1471" s="61">
        <v>0</v>
      </c>
      <c r="E1471" s="61">
        <v>0</v>
      </c>
      <c r="F1471" s="61">
        <v>0</v>
      </c>
      <c r="G1471" s="59">
        <f t="shared" si="51"/>
        <v>15474</v>
      </c>
      <c r="H1471" s="59">
        <f t="shared" si="52"/>
        <v>0</v>
      </c>
      <c r="I1471" s="60"/>
    </row>
    <row r="1472" spans="1:9" x14ac:dyDescent="0.2">
      <c r="A1472" s="73">
        <v>159</v>
      </c>
      <c r="B1472" s="61">
        <f>Obv!C16</f>
        <v>5</v>
      </c>
      <c r="C1472" s="61">
        <f>Obv!D16</f>
        <v>554206</v>
      </c>
      <c r="D1472" s="61">
        <v>0</v>
      </c>
      <c r="E1472" s="61">
        <v>0</v>
      </c>
      <c r="F1472" s="61">
        <v>0</v>
      </c>
      <c r="G1472" s="59">
        <f t="shared" si="51"/>
        <v>2771.03</v>
      </c>
      <c r="H1472" s="59">
        <f t="shared" si="52"/>
        <v>0</v>
      </c>
      <c r="I1472" s="60"/>
    </row>
    <row r="1473" spans="1:9" x14ac:dyDescent="0.2">
      <c r="A1473" s="73">
        <v>159</v>
      </c>
      <c r="B1473" s="61">
        <f>Obv!C17</f>
        <v>6</v>
      </c>
      <c r="C1473" s="61">
        <f>Obv!D17</f>
        <v>3229011</v>
      </c>
      <c r="D1473" s="61">
        <v>0</v>
      </c>
      <c r="E1473" s="61">
        <v>0</v>
      </c>
      <c r="F1473" s="61">
        <v>0</v>
      </c>
      <c r="G1473" s="59">
        <f t="shared" si="51"/>
        <v>19374.065999999999</v>
      </c>
      <c r="H1473" s="59">
        <f t="shared" si="52"/>
        <v>0</v>
      </c>
      <c r="I1473" s="60"/>
    </row>
    <row r="1474" spans="1:9" x14ac:dyDescent="0.2">
      <c r="A1474" s="73">
        <v>159</v>
      </c>
      <c r="B1474" s="61">
        <f>Obv!C18</f>
        <v>7</v>
      </c>
      <c r="C1474" s="61">
        <f>Obv!D18</f>
        <v>3150</v>
      </c>
      <c r="D1474" s="61">
        <v>0</v>
      </c>
      <c r="E1474" s="61">
        <v>0</v>
      </c>
      <c r="F1474" s="61">
        <v>0</v>
      </c>
      <c r="G1474" s="59">
        <f t="shared" si="51"/>
        <v>22.05</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82133</v>
      </c>
      <c r="D1476" s="61">
        <v>0</v>
      </c>
      <c r="E1476" s="61">
        <v>0</v>
      </c>
      <c r="F1476" s="61">
        <v>0</v>
      </c>
      <c r="G1476" s="59">
        <f t="shared" si="51"/>
        <v>739.19699999999989</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0</v>
      </c>
      <c r="D1478" s="61">
        <v>0</v>
      </c>
      <c r="E1478" s="61">
        <v>0</v>
      </c>
      <c r="F1478" s="61">
        <v>0</v>
      </c>
      <c r="G1478" s="59">
        <f t="shared" si="51"/>
        <v>0</v>
      </c>
      <c r="H1478" s="59">
        <f t="shared" si="52"/>
        <v>0</v>
      </c>
      <c r="I1478" s="60"/>
    </row>
    <row r="1479" spans="1:9" x14ac:dyDescent="0.2">
      <c r="A1479" s="73">
        <v>159</v>
      </c>
      <c r="B1479" s="61">
        <f>Obv!C23</f>
        <v>12</v>
      </c>
      <c r="C1479" s="61">
        <f>Obv!D23</f>
        <v>1114486</v>
      </c>
      <c r="D1479" s="61">
        <v>0</v>
      </c>
      <c r="E1479" s="61">
        <v>0</v>
      </c>
      <c r="F1479" s="61">
        <v>0</v>
      </c>
      <c r="G1479" s="59">
        <f t="shared" si="51"/>
        <v>13373.832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6205267</v>
      </c>
      <c r="D1486" s="61">
        <v>0</v>
      </c>
      <c r="E1486" s="61">
        <v>0</v>
      </c>
      <c r="F1486" s="61">
        <v>0</v>
      </c>
      <c r="G1486" s="59">
        <f t="shared" si="51"/>
        <v>117900.073</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4051596</v>
      </c>
      <c r="D1488" s="61">
        <v>0</v>
      </c>
      <c r="E1488" s="61">
        <v>0</v>
      </c>
      <c r="F1488" s="61">
        <v>0</v>
      </c>
      <c r="G1488" s="59">
        <f t="shared" si="51"/>
        <v>85083.516000000003</v>
      </c>
      <c r="H1488" s="59">
        <f t="shared" si="52"/>
        <v>0</v>
      </c>
      <c r="I1488" s="60"/>
    </row>
    <row r="1489" spans="1:9" x14ac:dyDescent="0.2">
      <c r="A1489" s="73">
        <v>159</v>
      </c>
      <c r="B1489" s="61">
        <f>Obv!C33</f>
        <v>22</v>
      </c>
      <c r="C1489" s="61">
        <f>Obv!D33</f>
        <v>494709</v>
      </c>
      <c r="D1489" s="61">
        <v>0</v>
      </c>
      <c r="E1489" s="61">
        <v>0</v>
      </c>
      <c r="F1489" s="61">
        <v>0</v>
      </c>
      <c r="G1489" s="59">
        <f t="shared" si="51"/>
        <v>10883.598</v>
      </c>
      <c r="H1489" s="59">
        <f t="shared" si="52"/>
        <v>0</v>
      </c>
      <c r="I1489" s="60"/>
    </row>
    <row r="1490" spans="1:9" x14ac:dyDescent="0.2">
      <c r="A1490" s="73">
        <v>159</v>
      </c>
      <c r="B1490" s="61">
        <f>Obv!C34</f>
        <v>23</v>
      </c>
      <c r="C1490" s="61">
        <f>Obv!D34</f>
        <v>3465161</v>
      </c>
      <c r="D1490" s="61">
        <v>0</v>
      </c>
      <c r="E1490" s="61">
        <v>0</v>
      </c>
      <c r="F1490" s="61">
        <v>0</v>
      </c>
      <c r="G1490" s="59">
        <f t="shared" si="51"/>
        <v>79698.702999999994</v>
      </c>
      <c r="H1490" s="59">
        <f t="shared" si="52"/>
        <v>0</v>
      </c>
      <c r="I1490" s="60"/>
    </row>
    <row r="1491" spans="1:9" x14ac:dyDescent="0.2">
      <c r="A1491" s="73">
        <v>159</v>
      </c>
      <c r="B1491" s="61">
        <f>Obv!C35</f>
        <v>24</v>
      </c>
      <c r="C1491" s="61">
        <f>Obv!D35</f>
        <v>3530</v>
      </c>
      <c r="D1491" s="61">
        <v>0</v>
      </c>
      <c r="E1491" s="61">
        <v>0</v>
      </c>
      <c r="F1491" s="61">
        <v>0</v>
      </c>
      <c r="G1491" s="59">
        <f t="shared" si="51"/>
        <v>84.72</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88196</v>
      </c>
      <c r="D1493" s="61">
        <v>0</v>
      </c>
      <c r="E1493" s="61">
        <v>0</v>
      </c>
      <c r="F1493" s="61">
        <v>0</v>
      </c>
      <c r="G1493" s="59">
        <f t="shared" si="51"/>
        <v>2293.096</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2153671</v>
      </c>
      <c r="D1496" s="61">
        <v>0</v>
      </c>
      <c r="E1496" s="61">
        <v>0</v>
      </c>
      <c r="F1496" s="61">
        <v>0</v>
      </c>
      <c r="G1496" s="59">
        <f t="shared" si="51"/>
        <v>62456.459000000003</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759814</v>
      </c>
      <c r="D1503" s="61">
        <v>0</v>
      </c>
      <c r="E1503" s="61">
        <v>0</v>
      </c>
      <c r="F1503" s="61">
        <v>0</v>
      </c>
      <c r="G1503" s="59">
        <f t="shared" si="53"/>
        <v>27353.303999999996</v>
      </c>
      <c r="H1503" s="59">
        <f t="shared" si="54"/>
        <v>0</v>
      </c>
      <c r="I1503" s="60"/>
    </row>
    <row r="1504" spans="1:9" x14ac:dyDescent="0.2">
      <c r="A1504" s="73">
        <v>159</v>
      </c>
      <c r="B1504" s="61">
        <f>Obv!C48</f>
        <v>37</v>
      </c>
      <c r="C1504" s="61">
        <f>Obv!D48</f>
        <v>746590</v>
      </c>
      <c r="D1504" s="61">
        <v>0</v>
      </c>
      <c r="E1504" s="61">
        <v>0</v>
      </c>
      <c r="F1504" s="61">
        <v>0</v>
      </c>
      <c r="G1504" s="59">
        <f t="shared" si="53"/>
        <v>27623.829999999998</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625106</v>
      </c>
      <c r="D1510" s="61">
        <v>0</v>
      </c>
      <c r="E1510" s="61">
        <v>0</v>
      </c>
      <c r="F1510" s="61">
        <v>0</v>
      </c>
      <c r="G1510" s="59">
        <f t="shared" si="53"/>
        <v>26879.557999999997</v>
      </c>
      <c r="H1510" s="59">
        <f t="shared" si="54"/>
        <v>0</v>
      </c>
      <c r="I1510" s="60"/>
    </row>
    <row r="1511" spans="1:9" x14ac:dyDescent="0.2">
      <c r="A1511" s="73">
        <v>159</v>
      </c>
      <c r="B1511" s="61">
        <f>Obv!C55</f>
        <v>44</v>
      </c>
      <c r="C1511" s="61">
        <f>Obv!D55</f>
        <v>118310</v>
      </c>
      <c r="D1511" s="61">
        <v>0</v>
      </c>
      <c r="E1511" s="61">
        <v>0</v>
      </c>
      <c r="F1511" s="61">
        <v>0</v>
      </c>
      <c r="G1511" s="59">
        <f t="shared" si="53"/>
        <v>5205.6399999999994</v>
      </c>
      <c r="H1511" s="59">
        <f t="shared" si="54"/>
        <v>0</v>
      </c>
      <c r="I1511" s="60"/>
    </row>
    <row r="1512" spans="1:9" x14ac:dyDescent="0.2">
      <c r="A1512" s="73">
        <v>159</v>
      </c>
      <c r="B1512" s="61">
        <f>Obv!C56</f>
        <v>45</v>
      </c>
      <c r="C1512" s="61">
        <f>Obv!D56</f>
        <v>118310</v>
      </c>
      <c r="D1512" s="61">
        <v>0</v>
      </c>
      <c r="E1512" s="61">
        <v>0</v>
      </c>
      <c r="F1512" s="61">
        <v>0</v>
      </c>
      <c r="G1512" s="59">
        <f t="shared" si="53"/>
        <v>5323.95</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487083</v>
      </c>
      <c r="D1516" s="61">
        <v>0</v>
      </c>
      <c r="E1516" s="61">
        <v>0</v>
      </c>
      <c r="F1516" s="61">
        <v>0</v>
      </c>
      <c r="G1516" s="59">
        <f t="shared" si="53"/>
        <v>23867.067000000003</v>
      </c>
      <c r="H1516" s="59">
        <f t="shared" si="54"/>
        <v>0</v>
      </c>
      <c r="I1516" s="60"/>
    </row>
    <row r="1517" spans="1:9" x14ac:dyDescent="0.2">
      <c r="A1517" s="73">
        <v>159</v>
      </c>
      <c r="B1517" s="61">
        <f>Obv!C61</f>
        <v>50</v>
      </c>
      <c r="C1517" s="61">
        <f>Obv!D61</f>
        <v>473176</v>
      </c>
      <c r="D1517" s="61">
        <v>0</v>
      </c>
      <c r="E1517" s="61">
        <v>0</v>
      </c>
      <c r="F1517" s="61">
        <v>0</v>
      </c>
      <c r="G1517" s="59">
        <f t="shared" si="53"/>
        <v>23658.800000000003</v>
      </c>
      <c r="H1517" s="59">
        <f t="shared" si="54"/>
        <v>0</v>
      </c>
      <c r="I1517" s="60"/>
    </row>
    <row r="1518" spans="1:9" x14ac:dyDescent="0.2">
      <c r="A1518" s="73">
        <v>159</v>
      </c>
      <c r="B1518" s="61">
        <f>Obv!C62</f>
        <v>51</v>
      </c>
      <c r="C1518" s="61">
        <f>Obv!D62</f>
        <v>13907</v>
      </c>
      <c r="D1518" s="61">
        <v>0</v>
      </c>
      <c r="E1518" s="61">
        <v>0</v>
      </c>
      <c r="F1518" s="61">
        <v>0</v>
      </c>
      <c r="G1518" s="59">
        <f t="shared" si="53"/>
        <v>709.25699999999995</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1464</v>
      </c>
      <c r="D1521" s="61">
        <v>0</v>
      </c>
      <c r="E1521" s="61">
        <v>0</v>
      </c>
      <c r="F1521" s="61">
        <v>0</v>
      </c>
      <c r="G1521" s="59">
        <f t="shared" si="53"/>
        <v>79.055999999999997</v>
      </c>
      <c r="H1521" s="59">
        <f t="shared" si="54"/>
        <v>0</v>
      </c>
      <c r="I1521" s="60"/>
    </row>
    <row r="1522" spans="1:9" x14ac:dyDescent="0.2">
      <c r="A1522" s="73">
        <v>159</v>
      </c>
      <c r="B1522" s="61">
        <f>Obv!C66</f>
        <v>55</v>
      </c>
      <c r="C1522" s="61">
        <f>Obv!D66</f>
        <v>1330</v>
      </c>
      <c r="D1522" s="61">
        <v>0</v>
      </c>
      <c r="E1522" s="61">
        <v>0</v>
      </c>
      <c r="F1522" s="61">
        <v>0</v>
      </c>
      <c r="G1522" s="59">
        <f t="shared" si="53"/>
        <v>73.150000000000006</v>
      </c>
      <c r="H1522" s="59">
        <f t="shared" si="54"/>
        <v>0</v>
      </c>
      <c r="I1522" s="60"/>
    </row>
    <row r="1523" spans="1:9" x14ac:dyDescent="0.2">
      <c r="A1523" s="73">
        <v>159</v>
      </c>
      <c r="B1523" s="61">
        <f>Obv!C67</f>
        <v>56</v>
      </c>
      <c r="C1523" s="61">
        <f>Obv!D67</f>
        <v>134</v>
      </c>
      <c r="D1523" s="61">
        <v>0</v>
      </c>
      <c r="E1523" s="61">
        <v>0</v>
      </c>
      <c r="F1523" s="61">
        <v>0</v>
      </c>
      <c r="G1523" s="59">
        <f t="shared" si="53"/>
        <v>7.5040000000000004</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18249</v>
      </c>
      <c r="D1531" s="61">
        <v>0</v>
      </c>
      <c r="E1531" s="61">
        <v>0</v>
      </c>
      <c r="F1531" s="61">
        <v>0</v>
      </c>
      <c r="G1531" s="59">
        <f t="shared" si="53"/>
        <v>1167.9359999999999</v>
      </c>
      <c r="H1531" s="59">
        <f t="shared" si="54"/>
        <v>0</v>
      </c>
      <c r="I1531" s="60"/>
    </row>
    <row r="1532" spans="1:9" x14ac:dyDescent="0.2">
      <c r="A1532" s="73">
        <v>159</v>
      </c>
      <c r="B1532" s="61">
        <f>Obv!C76</f>
        <v>65</v>
      </c>
      <c r="C1532" s="61">
        <f>Obv!D76</f>
        <v>18249</v>
      </c>
      <c r="D1532" s="61">
        <v>0</v>
      </c>
      <c r="E1532" s="61">
        <v>0</v>
      </c>
      <c r="F1532" s="61">
        <v>0</v>
      </c>
      <c r="G1532" s="59">
        <f t="shared" ref="G1532:G1561" si="55">B1532/1000*C1532</f>
        <v>1186.1849999999999</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121484</v>
      </c>
      <c r="D1546" s="61">
        <v>0</v>
      </c>
      <c r="E1546" s="61">
        <v>0</v>
      </c>
      <c r="F1546" s="61">
        <v>0</v>
      </c>
      <c r="G1546" s="59">
        <f t="shared" si="55"/>
        <v>9597.2360000000008</v>
      </c>
      <c r="H1546" s="59">
        <f t="shared" si="56"/>
        <v>0</v>
      </c>
      <c r="I1546" s="60"/>
    </row>
    <row r="1547" spans="1:9" x14ac:dyDescent="0.2">
      <c r="A1547" s="73">
        <v>159</v>
      </c>
      <c r="B1547" s="61">
        <f>Obv!C91</f>
        <v>80</v>
      </c>
      <c r="C1547" s="61">
        <f>Obv!D91</f>
        <v>112263</v>
      </c>
      <c r="D1547" s="61">
        <v>0</v>
      </c>
      <c r="E1547" s="61">
        <v>0</v>
      </c>
      <c r="F1547" s="61">
        <v>0</v>
      </c>
      <c r="G1547" s="59">
        <f t="shared" si="55"/>
        <v>8981.0400000000009</v>
      </c>
      <c r="H1547" s="59">
        <f t="shared" si="56"/>
        <v>0</v>
      </c>
      <c r="I1547" s="60"/>
    </row>
    <row r="1548" spans="1:9" x14ac:dyDescent="0.2">
      <c r="A1548" s="73">
        <v>159</v>
      </c>
      <c r="B1548" s="61">
        <f>Obv!C92</f>
        <v>81</v>
      </c>
      <c r="C1548" s="61">
        <f>Obv!D92</f>
        <v>9221</v>
      </c>
      <c r="D1548" s="61">
        <v>0</v>
      </c>
      <c r="E1548" s="61">
        <v>0</v>
      </c>
      <c r="F1548" s="61">
        <v>0</v>
      </c>
      <c r="G1548" s="59">
        <f t="shared" si="55"/>
        <v>746.90100000000007</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13224</v>
      </c>
      <c r="D1557" s="61">
        <v>0</v>
      </c>
      <c r="E1557" s="61">
        <v>0</v>
      </c>
      <c r="F1557" s="61">
        <v>0</v>
      </c>
      <c r="G1557" s="59">
        <f t="shared" si="55"/>
        <v>1190.1599999999999</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4164</v>
      </c>
      <c r="D1559" s="61">
        <v>0</v>
      </c>
      <c r="E1559" s="61">
        <v>0</v>
      </c>
      <c r="F1559" s="61">
        <v>0</v>
      </c>
      <c r="G1559" s="59">
        <f t="shared" si="55"/>
        <v>383.08799999999997</v>
      </c>
      <c r="H1559" s="59">
        <f t="shared" si="56"/>
        <v>0</v>
      </c>
      <c r="I1559" s="60"/>
    </row>
    <row r="1560" spans="1:9" x14ac:dyDescent="0.2">
      <c r="A1560" s="73">
        <v>159</v>
      </c>
      <c r="B1560" s="61">
        <f>Obv!C104</f>
        <v>93</v>
      </c>
      <c r="C1560" s="61">
        <f>Obv!D104</f>
        <v>9060</v>
      </c>
      <c r="D1560" s="61">
        <v>0</v>
      </c>
      <c r="E1560" s="61">
        <v>0</v>
      </c>
      <c r="F1560" s="61">
        <v>0</v>
      </c>
      <c r="G1560" s="59">
        <f t="shared" si="55"/>
        <v>842.58</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0" customWidth="1"/>
    <col min="2" max="2" width="25.7109375" style="180" customWidth="1"/>
    <col min="3" max="3" width="3.7109375" style="180" customWidth="1"/>
    <col min="4" max="4" width="8.7109375" style="180" customWidth="1"/>
    <col min="5" max="5" width="25.7109375" style="180" customWidth="1"/>
    <col min="6" max="6" width="3.7109375" style="180" customWidth="1"/>
    <col min="7" max="7" width="8.7109375" style="180" customWidth="1"/>
    <col min="8" max="8" width="25.7109375" style="180" customWidth="1"/>
    <col min="9" max="9" width="0.85546875" style="180" customWidth="1"/>
    <col min="10" max="16384" width="9.140625" style="180" hidden="1"/>
  </cols>
  <sheetData>
    <row r="1" spans="1:8" ht="20.100000000000001" customHeight="1" x14ac:dyDescent="0.2">
      <c r="A1" s="485" t="s">
        <v>3038</v>
      </c>
      <c r="B1" s="485"/>
      <c r="C1" s="485"/>
      <c r="D1" s="485"/>
      <c r="E1" s="485"/>
      <c r="F1" s="485"/>
      <c r="G1" s="485"/>
      <c r="H1" s="485"/>
    </row>
    <row r="2" spans="1:8" ht="45" customHeight="1" x14ac:dyDescent="0.2">
      <c r="A2" s="464" t="s">
        <v>3039</v>
      </c>
      <c r="B2" s="465"/>
      <c r="C2" s="465"/>
      <c r="D2" s="465"/>
      <c r="E2" s="465"/>
      <c r="F2" s="465"/>
      <c r="G2" s="465"/>
      <c r="H2" s="466"/>
    </row>
    <row r="3" spans="1:8" ht="24" customHeight="1" x14ac:dyDescent="0.2">
      <c r="A3" s="181" t="s">
        <v>3040</v>
      </c>
      <c r="B3" s="475" t="s">
        <v>3041</v>
      </c>
      <c r="C3" s="476"/>
      <c r="D3" s="476"/>
      <c r="E3" s="476"/>
      <c r="F3" s="476"/>
      <c r="G3" s="476"/>
      <c r="H3" s="477"/>
    </row>
    <row r="4" spans="1:8" ht="15" customHeight="1" x14ac:dyDescent="0.2">
      <c r="A4" s="182">
        <v>11</v>
      </c>
      <c r="B4" s="491" t="s">
        <v>3042</v>
      </c>
      <c r="C4" s="492"/>
      <c r="D4" s="492"/>
      <c r="E4" s="492"/>
      <c r="F4" s="492"/>
      <c r="G4" s="492"/>
      <c r="H4" s="493"/>
    </row>
    <row r="5" spans="1:8" ht="15" customHeight="1" x14ac:dyDescent="0.2">
      <c r="A5" s="183">
        <v>12</v>
      </c>
      <c r="B5" s="469" t="s">
        <v>3043</v>
      </c>
      <c r="C5" s="470"/>
      <c r="D5" s="470"/>
      <c r="E5" s="470"/>
      <c r="F5" s="470"/>
      <c r="G5" s="470"/>
      <c r="H5" s="471"/>
    </row>
    <row r="6" spans="1:8" ht="15" customHeight="1" x14ac:dyDescent="0.2">
      <c r="A6" s="183">
        <v>21</v>
      </c>
      <c r="B6" s="469" t="s">
        <v>3044</v>
      </c>
      <c r="C6" s="470"/>
      <c r="D6" s="470"/>
      <c r="E6" s="470"/>
      <c r="F6" s="470"/>
      <c r="G6" s="470"/>
      <c r="H6" s="471"/>
    </row>
    <row r="7" spans="1:8" ht="15" customHeight="1" x14ac:dyDescent="0.2">
      <c r="A7" s="183">
        <v>22</v>
      </c>
      <c r="B7" s="469" t="s">
        <v>3045</v>
      </c>
      <c r="C7" s="470"/>
      <c r="D7" s="470"/>
      <c r="E7" s="470"/>
      <c r="F7" s="470"/>
      <c r="G7" s="470"/>
      <c r="H7" s="471"/>
    </row>
    <row r="8" spans="1:8" ht="15" customHeight="1" x14ac:dyDescent="0.2">
      <c r="A8" s="183">
        <v>23</v>
      </c>
      <c r="B8" s="469" t="s">
        <v>3046</v>
      </c>
      <c r="C8" s="470"/>
      <c r="D8" s="470"/>
      <c r="E8" s="470"/>
      <c r="F8" s="470"/>
      <c r="G8" s="470"/>
      <c r="H8" s="471"/>
    </row>
    <row r="9" spans="1:8" ht="27.75" customHeight="1" x14ac:dyDescent="0.2">
      <c r="A9" s="183">
        <v>31</v>
      </c>
      <c r="B9" s="469" t="s">
        <v>137</v>
      </c>
      <c r="C9" s="470"/>
      <c r="D9" s="470"/>
      <c r="E9" s="470"/>
      <c r="F9" s="470"/>
      <c r="G9" s="470"/>
      <c r="H9" s="471"/>
    </row>
    <row r="10" spans="1:8" ht="15" customHeight="1" x14ac:dyDescent="0.2">
      <c r="A10" s="183">
        <v>41</v>
      </c>
      <c r="B10" s="469" t="s">
        <v>138</v>
      </c>
      <c r="C10" s="470"/>
      <c r="D10" s="470"/>
      <c r="E10" s="470"/>
      <c r="F10" s="470"/>
      <c r="G10" s="470"/>
      <c r="H10" s="471"/>
    </row>
    <row r="11" spans="1:8" ht="15" customHeight="1" x14ac:dyDescent="0.2">
      <c r="A11" s="184">
        <v>42</v>
      </c>
      <c r="B11" s="472" t="s">
        <v>139</v>
      </c>
      <c r="C11" s="473"/>
      <c r="D11" s="473"/>
      <c r="E11" s="473"/>
      <c r="F11" s="473"/>
      <c r="G11" s="473"/>
      <c r="H11" s="474"/>
    </row>
    <row r="12" spans="1:8" ht="5.0999999999999996" customHeight="1" x14ac:dyDescent="0.2">
      <c r="A12" s="185"/>
      <c r="B12" s="186"/>
      <c r="C12" s="187"/>
      <c r="D12" s="187"/>
      <c r="E12" s="187"/>
      <c r="F12" s="187"/>
      <c r="G12" s="187"/>
      <c r="H12" s="187"/>
    </row>
    <row r="13" spans="1:8" s="188" customFormat="1" ht="38.25" customHeight="1" x14ac:dyDescent="0.2">
      <c r="A13" s="467" t="s">
        <v>3047</v>
      </c>
      <c r="B13" s="467"/>
      <c r="C13" s="467"/>
      <c r="D13" s="467"/>
      <c r="E13" s="467"/>
      <c r="F13" s="467"/>
      <c r="G13" s="467"/>
      <c r="H13" s="468"/>
    </row>
    <row r="14" spans="1:8" ht="26.1" customHeight="1" x14ac:dyDescent="0.2">
      <c r="A14" s="189" t="s">
        <v>3048</v>
      </c>
      <c r="B14" s="190" t="s">
        <v>3049</v>
      </c>
      <c r="D14" s="189" t="s">
        <v>3048</v>
      </c>
      <c r="E14" s="190" t="s">
        <v>3049</v>
      </c>
      <c r="G14" s="189" t="s">
        <v>3048</v>
      </c>
      <c r="H14" s="190" t="s">
        <v>3049</v>
      </c>
    </row>
    <row r="15" spans="1:8" ht="14.1" customHeight="1" x14ac:dyDescent="0.2">
      <c r="A15" s="191">
        <v>1</v>
      </c>
      <c r="B15" s="192" t="s">
        <v>3050</v>
      </c>
      <c r="D15" s="191">
        <v>185</v>
      </c>
      <c r="E15" s="192" t="s">
        <v>3051</v>
      </c>
      <c r="G15" s="191">
        <v>88</v>
      </c>
      <c r="H15" s="192" t="s">
        <v>3052</v>
      </c>
    </row>
    <row r="16" spans="1:8" ht="14.1" customHeight="1" x14ac:dyDescent="0.2">
      <c r="A16" s="193">
        <v>2</v>
      </c>
      <c r="B16" s="194" t="s">
        <v>3053</v>
      </c>
      <c r="D16" s="193">
        <v>186</v>
      </c>
      <c r="E16" s="194" t="s">
        <v>3054</v>
      </c>
      <c r="G16" s="193">
        <v>298</v>
      </c>
      <c r="H16" s="194" t="s">
        <v>3055</v>
      </c>
    </row>
    <row r="17" spans="1:8" ht="14.1" customHeight="1" x14ac:dyDescent="0.2">
      <c r="A17" s="193">
        <v>3</v>
      </c>
      <c r="B17" s="194" t="s">
        <v>3056</v>
      </c>
      <c r="D17" s="193">
        <v>187</v>
      </c>
      <c r="E17" s="194" t="s">
        <v>3057</v>
      </c>
      <c r="G17" s="193">
        <v>358</v>
      </c>
      <c r="H17" s="194" t="s">
        <v>3058</v>
      </c>
    </row>
    <row r="18" spans="1:8" ht="14.1" customHeight="1" x14ac:dyDescent="0.2">
      <c r="A18" s="193">
        <v>4</v>
      </c>
      <c r="B18" s="194" t="s">
        <v>3059</v>
      </c>
      <c r="D18" s="193">
        <v>189</v>
      </c>
      <c r="E18" s="194" t="s">
        <v>3060</v>
      </c>
      <c r="G18" s="193">
        <v>359</v>
      </c>
      <c r="H18" s="194" t="s">
        <v>3061</v>
      </c>
    </row>
    <row r="19" spans="1:8" ht="14.1" customHeight="1" x14ac:dyDescent="0.2">
      <c r="A19" s="193">
        <v>5</v>
      </c>
      <c r="B19" s="194" t="s">
        <v>3062</v>
      </c>
      <c r="D19" s="193">
        <v>190</v>
      </c>
      <c r="E19" s="194" t="s">
        <v>3063</v>
      </c>
      <c r="G19" s="193">
        <v>360</v>
      </c>
      <c r="H19" s="194" t="s">
        <v>3064</v>
      </c>
    </row>
    <row r="20" spans="1:8" ht="14.1" customHeight="1" x14ac:dyDescent="0.2">
      <c r="A20" s="193">
        <v>6</v>
      </c>
      <c r="B20" s="194" t="s">
        <v>3065</v>
      </c>
      <c r="D20" s="193">
        <v>192</v>
      </c>
      <c r="E20" s="194" t="s">
        <v>3066</v>
      </c>
      <c r="G20" s="193">
        <v>361</v>
      </c>
      <c r="H20" s="194" t="s">
        <v>3067</v>
      </c>
    </row>
    <row r="21" spans="1:8" ht="14.1" customHeight="1" x14ac:dyDescent="0.2">
      <c r="A21" s="193">
        <v>7</v>
      </c>
      <c r="B21" s="194" t="s">
        <v>3068</v>
      </c>
      <c r="D21" s="193">
        <v>193</v>
      </c>
      <c r="E21" s="194" t="s">
        <v>3069</v>
      </c>
      <c r="G21" s="193">
        <v>362</v>
      </c>
      <c r="H21" s="194" t="s">
        <v>3070</v>
      </c>
    </row>
    <row r="22" spans="1:8" ht="14.1" customHeight="1" x14ac:dyDescent="0.2">
      <c r="A22" s="193">
        <v>8</v>
      </c>
      <c r="B22" s="194" t="s">
        <v>3071</v>
      </c>
      <c r="D22" s="193">
        <v>194</v>
      </c>
      <c r="E22" s="194" t="s">
        <v>3072</v>
      </c>
      <c r="G22" s="193">
        <v>363</v>
      </c>
      <c r="H22" s="194" t="s">
        <v>3073</v>
      </c>
    </row>
    <row r="23" spans="1:8" ht="14.1" customHeight="1" x14ac:dyDescent="0.2">
      <c r="A23" s="193">
        <v>9</v>
      </c>
      <c r="B23" s="194" t="s">
        <v>3074</v>
      </c>
      <c r="D23" s="193">
        <v>195</v>
      </c>
      <c r="E23" s="194" t="s">
        <v>3075</v>
      </c>
      <c r="G23" s="193">
        <v>364</v>
      </c>
      <c r="H23" s="194" t="s">
        <v>3076</v>
      </c>
    </row>
    <row r="24" spans="1:8" ht="14.1" customHeight="1" x14ac:dyDescent="0.2">
      <c r="A24" s="193">
        <v>10</v>
      </c>
      <c r="B24" s="194" t="s">
        <v>3077</v>
      </c>
      <c r="D24" s="193">
        <v>196</v>
      </c>
      <c r="E24" s="194" t="s">
        <v>3078</v>
      </c>
      <c r="G24" s="193">
        <v>536</v>
      </c>
      <c r="H24" s="194" t="s">
        <v>3079</v>
      </c>
    </row>
    <row r="25" spans="1:8" ht="14.1" customHeight="1" x14ac:dyDescent="0.2">
      <c r="A25" s="193">
        <v>11</v>
      </c>
      <c r="B25" s="194" t="s">
        <v>3080</v>
      </c>
      <c r="D25" s="193">
        <v>622</v>
      </c>
      <c r="E25" s="194" t="s">
        <v>3081</v>
      </c>
      <c r="G25" s="193">
        <v>365</v>
      </c>
      <c r="H25" s="194" t="s">
        <v>3082</v>
      </c>
    </row>
    <row r="26" spans="1:8" ht="14.1" customHeight="1" x14ac:dyDescent="0.2">
      <c r="A26" s="193">
        <v>550</v>
      </c>
      <c r="B26" s="194" t="s">
        <v>3083</v>
      </c>
      <c r="D26" s="193">
        <v>197</v>
      </c>
      <c r="E26" s="194" t="s">
        <v>3084</v>
      </c>
      <c r="G26" s="193">
        <v>366</v>
      </c>
      <c r="H26" s="194" t="s">
        <v>3085</v>
      </c>
    </row>
    <row r="27" spans="1:8" ht="14.1" customHeight="1" x14ac:dyDescent="0.2">
      <c r="A27" s="193">
        <v>12</v>
      </c>
      <c r="B27" s="194" t="s">
        <v>3086</v>
      </c>
      <c r="D27" s="193">
        <v>198</v>
      </c>
      <c r="E27" s="194" t="s">
        <v>3087</v>
      </c>
      <c r="G27" s="193">
        <v>368</v>
      </c>
      <c r="H27" s="194" t="s">
        <v>3088</v>
      </c>
    </row>
    <row r="28" spans="1:8" ht="14.1" customHeight="1" x14ac:dyDescent="0.2">
      <c r="A28" s="193">
        <v>13</v>
      </c>
      <c r="B28" s="194" t="s">
        <v>3089</v>
      </c>
      <c r="D28" s="193">
        <v>199</v>
      </c>
      <c r="E28" s="194" t="s">
        <v>3090</v>
      </c>
      <c r="G28" s="193">
        <v>369</v>
      </c>
      <c r="H28" s="194" t="s">
        <v>3091</v>
      </c>
    </row>
    <row r="29" spans="1:8" ht="14.1" customHeight="1" x14ac:dyDescent="0.2">
      <c r="A29" s="193">
        <v>15</v>
      </c>
      <c r="B29" s="194" t="s">
        <v>3092</v>
      </c>
      <c r="D29" s="193">
        <v>200</v>
      </c>
      <c r="E29" s="194" t="s">
        <v>3093</v>
      </c>
      <c r="G29" s="193">
        <v>371</v>
      </c>
      <c r="H29" s="194" t="s">
        <v>3094</v>
      </c>
    </row>
    <row r="30" spans="1:8" ht="14.1" customHeight="1" x14ac:dyDescent="0.2">
      <c r="A30" s="193">
        <v>16</v>
      </c>
      <c r="B30" s="194" t="s">
        <v>3095</v>
      </c>
      <c r="D30" s="193">
        <v>201</v>
      </c>
      <c r="E30" s="194" t="s">
        <v>3096</v>
      </c>
      <c r="G30" s="193">
        <v>372</v>
      </c>
      <c r="H30" s="194" t="s">
        <v>3097</v>
      </c>
    </row>
    <row r="31" spans="1:8" ht="14.1" customHeight="1" x14ac:dyDescent="0.2">
      <c r="A31" s="193">
        <v>17</v>
      </c>
      <c r="B31" s="194" t="s">
        <v>3098</v>
      </c>
      <c r="D31" s="193">
        <v>202</v>
      </c>
      <c r="E31" s="194" t="s">
        <v>3099</v>
      </c>
      <c r="G31" s="193">
        <v>556</v>
      </c>
      <c r="H31" s="194" t="s">
        <v>3100</v>
      </c>
    </row>
    <row r="32" spans="1:8" ht="14.1" customHeight="1" x14ac:dyDescent="0.2">
      <c r="A32" s="193">
        <v>18</v>
      </c>
      <c r="B32" s="194" t="s">
        <v>3101</v>
      </c>
      <c r="D32" s="193">
        <v>203</v>
      </c>
      <c r="E32" s="194" t="s">
        <v>3102</v>
      </c>
      <c r="G32" s="193">
        <v>373</v>
      </c>
      <c r="H32" s="194" t="s">
        <v>3103</v>
      </c>
    </row>
    <row r="33" spans="1:8" ht="14.1" customHeight="1" x14ac:dyDescent="0.2">
      <c r="A33" s="193">
        <v>19</v>
      </c>
      <c r="B33" s="194" t="s">
        <v>3104</v>
      </c>
      <c r="D33" s="193">
        <v>204</v>
      </c>
      <c r="E33" s="194" t="s">
        <v>3105</v>
      </c>
      <c r="G33" s="193">
        <v>582</v>
      </c>
      <c r="H33" s="194" t="s">
        <v>3106</v>
      </c>
    </row>
    <row r="34" spans="1:8" ht="14.1" customHeight="1" x14ac:dyDescent="0.2">
      <c r="A34" s="193">
        <v>20</v>
      </c>
      <c r="B34" s="194" t="s">
        <v>3107</v>
      </c>
      <c r="D34" s="193">
        <v>538</v>
      </c>
      <c r="E34" s="194" t="s">
        <v>3108</v>
      </c>
      <c r="G34" s="193">
        <v>374</v>
      </c>
      <c r="H34" s="194" t="s">
        <v>3109</v>
      </c>
    </row>
    <row r="35" spans="1:8" ht="14.1" customHeight="1" x14ac:dyDescent="0.2">
      <c r="A35" s="193">
        <v>621</v>
      </c>
      <c r="B35" s="194" t="s">
        <v>3110</v>
      </c>
      <c r="D35" s="193">
        <v>205</v>
      </c>
      <c r="E35" s="194" t="s">
        <v>3111</v>
      </c>
      <c r="G35" s="193">
        <v>375</v>
      </c>
      <c r="H35" s="194" t="s">
        <v>3112</v>
      </c>
    </row>
    <row r="36" spans="1:8" ht="14.1" customHeight="1" x14ac:dyDescent="0.2">
      <c r="A36" s="193">
        <v>21</v>
      </c>
      <c r="B36" s="194" t="s">
        <v>3113</v>
      </c>
      <c r="D36" s="193">
        <v>206</v>
      </c>
      <c r="E36" s="194" t="s">
        <v>3114</v>
      </c>
      <c r="G36" s="193">
        <v>376</v>
      </c>
      <c r="H36" s="194" t="s">
        <v>3115</v>
      </c>
    </row>
    <row r="37" spans="1:8" ht="14.1" customHeight="1" x14ac:dyDescent="0.2">
      <c r="A37" s="193">
        <v>22</v>
      </c>
      <c r="B37" s="194" t="s">
        <v>3116</v>
      </c>
      <c r="D37" s="193">
        <v>208</v>
      </c>
      <c r="E37" s="194" t="s">
        <v>3117</v>
      </c>
      <c r="G37" s="193">
        <v>591</v>
      </c>
      <c r="H37" s="194" t="s">
        <v>3118</v>
      </c>
    </row>
    <row r="38" spans="1:8" ht="14.1" customHeight="1" x14ac:dyDescent="0.2">
      <c r="A38" s="193">
        <v>310</v>
      </c>
      <c r="B38" s="194" t="s">
        <v>3119</v>
      </c>
      <c r="D38" s="193">
        <v>209</v>
      </c>
      <c r="E38" s="194" t="s">
        <v>3120</v>
      </c>
      <c r="G38" s="193">
        <v>377</v>
      </c>
      <c r="H38" s="194" t="s">
        <v>3121</v>
      </c>
    </row>
    <row r="39" spans="1:8" ht="14.1" customHeight="1" x14ac:dyDescent="0.2">
      <c r="A39" s="193">
        <v>547</v>
      </c>
      <c r="B39" s="194" t="s">
        <v>3122</v>
      </c>
      <c r="D39" s="193">
        <v>211</v>
      </c>
      <c r="E39" s="194" t="s">
        <v>3123</v>
      </c>
      <c r="G39" s="193">
        <v>378</v>
      </c>
      <c r="H39" s="194" t="s">
        <v>3124</v>
      </c>
    </row>
    <row r="40" spans="1:8" ht="14.1" customHeight="1" x14ac:dyDescent="0.2">
      <c r="A40" s="193">
        <v>23</v>
      </c>
      <c r="B40" s="194" t="s">
        <v>3125</v>
      </c>
      <c r="D40" s="193">
        <v>212</v>
      </c>
      <c r="E40" s="194" t="s">
        <v>3126</v>
      </c>
      <c r="G40" s="193">
        <v>379</v>
      </c>
      <c r="H40" s="194" t="s">
        <v>3127</v>
      </c>
    </row>
    <row r="41" spans="1:8" ht="14.1" customHeight="1" x14ac:dyDescent="0.2">
      <c r="A41" s="193">
        <v>24</v>
      </c>
      <c r="B41" s="194" t="s">
        <v>3128</v>
      </c>
      <c r="D41" s="193">
        <v>533</v>
      </c>
      <c r="E41" s="194" t="s">
        <v>3129</v>
      </c>
      <c r="G41" s="193">
        <v>380</v>
      </c>
      <c r="H41" s="194" t="s">
        <v>3130</v>
      </c>
    </row>
    <row r="42" spans="1:8" ht="14.1" customHeight="1" x14ac:dyDescent="0.2">
      <c r="A42" s="193">
        <v>25</v>
      </c>
      <c r="B42" s="194" t="s">
        <v>3131</v>
      </c>
      <c r="D42" s="193">
        <v>545</v>
      </c>
      <c r="E42" s="194" t="s">
        <v>3132</v>
      </c>
      <c r="G42" s="193">
        <v>381</v>
      </c>
      <c r="H42" s="194" t="s">
        <v>3133</v>
      </c>
    </row>
    <row r="43" spans="1:8" ht="14.1" customHeight="1" x14ac:dyDescent="0.2">
      <c r="A43" s="193">
        <v>26</v>
      </c>
      <c r="B43" s="194" t="s">
        <v>3134</v>
      </c>
      <c r="D43" s="193">
        <v>213</v>
      </c>
      <c r="E43" s="194" t="s">
        <v>3135</v>
      </c>
      <c r="G43" s="193">
        <v>382</v>
      </c>
      <c r="H43" s="194" t="s">
        <v>3136</v>
      </c>
    </row>
    <row r="44" spans="1:8" ht="14.1" customHeight="1" x14ac:dyDescent="0.2">
      <c r="A44" s="193">
        <v>27</v>
      </c>
      <c r="B44" s="194" t="s">
        <v>3137</v>
      </c>
      <c r="D44" s="193">
        <v>214</v>
      </c>
      <c r="E44" s="194" t="s">
        <v>3138</v>
      </c>
      <c r="G44" s="193">
        <v>383</v>
      </c>
      <c r="H44" s="194" t="s">
        <v>3139</v>
      </c>
    </row>
    <row r="45" spans="1:8" ht="14.1" customHeight="1" x14ac:dyDescent="0.2">
      <c r="A45" s="193">
        <v>29</v>
      </c>
      <c r="B45" s="194" t="s">
        <v>3140</v>
      </c>
      <c r="D45" s="193">
        <v>215</v>
      </c>
      <c r="E45" s="194" t="s">
        <v>3141</v>
      </c>
      <c r="G45" s="193">
        <v>385</v>
      </c>
      <c r="H45" s="194" t="s">
        <v>3142</v>
      </c>
    </row>
    <row r="46" spans="1:8" ht="14.1" customHeight="1" x14ac:dyDescent="0.2">
      <c r="A46" s="193">
        <v>30</v>
      </c>
      <c r="B46" s="194" t="s">
        <v>3143</v>
      </c>
      <c r="D46" s="193">
        <v>216</v>
      </c>
      <c r="E46" s="194" t="s">
        <v>3144</v>
      </c>
      <c r="G46" s="193">
        <v>386</v>
      </c>
      <c r="H46" s="194" t="s">
        <v>3145</v>
      </c>
    </row>
    <row r="47" spans="1:8" ht="14.1" customHeight="1" x14ac:dyDescent="0.2">
      <c r="A47" s="193">
        <v>32</v>
      </c>
      <c r="B47" s="194" t="s">
        <v>3146</v>
      </c>
      <c r="D47" s="193">
        <v>217</v>
      </c>
      <c r="E47" s="194" t="s">
        <v>3147</v>
      </c>
      <c r="G47" s="193">
        <v>387</v>
      </c>
      <c r="H47" s="194" t="s">
        <v>3148</v>
      </c>
    </row>
    <row r="48" spans="1:8" ht="14.1" customHeight="1" x14ac:dyDescent="0.2">
      <c r="A48" s="193">
        <v>33</v>
      </c>
      <c r="B48" s="194" t="s">
        <v>3149</v>
      </c>
      <c r="D48" s="193">
        <v>572</v>
      </c>
      <c r="E48" s="194" t="s">
        <v>3150</v>
      </c>
      <c r="G48" s="193">
        <v>562</v>
      </c>
      <c r="H48" s="194" t="s">
        <v>3151</v>
      </c>
    </row>
    <row r="49" spans="1:8" ht="14.1" customHeight="1" x14ac:dyDescent="0.2">
      <c r="A49" s="193">
        <v>34</v>
      </c>
      <c r="B49" s="194" t="s">
        <v>3152</v>
      </c>
      <c r="D49" s="193">
        <v>219</v>
      </c>
      <c r="E49" s="194" t="s">
        <v>3153</v>
      </c>
      <c r="G49" s="193">
        <v>388</v>
      </c>
      <c r="H49" s="194" t="s">
        <v>3154</v>
      </c>
    </row>
    <row r="50" spans="1:8" ht="14.1" customHeight="1" x14ac:dyDescent="0.2">
      <c r="A50" s="193">
        <v>77</v>
      </c>
      <c r="B50" s="194" t="s">
        <v>3155</v>
      </c>
      <c r="D50" s="193">
        <v>553</v>
      </c>
      <c r="E50" s="194" t="s">
        <v>3156</v>
      </c>
      <c r="G50" s="193">
        <v>570</v>
      </c>
      <c r="H50" s="194" t="s">
        <v>3157</v>
      </c>
    </row>
    <row r="51" spans="1:8" ht="14.1" customHeight="1" x14ac:dyDescent="0.2">
      <c r="A51" s="193">
        <v>35</v>
      </c>
      <c r="B51" s="194" t="s">
        <v>3158</v>
      </c>
      <c r="D51" s="193">
        <v>220</v>
      </c>
      <c r="E51" s="194" t="s">
        <v>3159</v>
      </c>
      <c r="G51" s="193">
        <v>389</v>
      </c>
      <c r="H51" s="194" t="s">
        <v>3160</v>
      </c>
    </row>
    <row r="52" spans="1:8" ht="14.1" customHeight="1" x14ac:dyDescent="0.2">
      <c r="A52" s="193">
        <v>36</v>
      </c>
      <c r="B52" s="194" t="s">
        <v>3161</v>
      </c>
      <c r="D52" s="193">
        <v>221</v>
      </c>
      <c r="E52" s="194" t="s">
        <v>3162</v>
      </c>
      <c r="G52" s="193">
        <v>390</v>
      </c>
      <c r="H52" s="194" t="s">
        <v>3163</v>
      </c>
    </row>
    <row r="53" spans="1:8" ht="14.1" customHeight="1" x14ac:dyDescent="0.2">
      <c r="A53" s="193">
        <v>151</v>
      </c>
      <c r="B53" s="194" t="s">
        <v>3164</v>
      </c>
      <c r="D53" s="193">
        <v>222</v>
      </c>
      <c r="E53" s="194" t="s">
        <v>3165</v>
      </c>
      <c r="G53" s="193">
        <v>391</v>
      </c>
      <c r="H53" s="194" t="s">
        <v>3166</v>
      </c>
    </row>
    <row r="54" spans="1:8" ht="14.1" customHeight="1" x14ac:dyDescent="0.2">
      <c r="A54" s="193">
        <v>37</v>
      </c>
      <c r="B54" s="194" t="s">
        <v>3167</v>
      </c>
      <c r="D54" s="193">
        <v>223</v>
      </c>
      <c r="E54" s="194" t="s">
        <v>3168</v>
      </c>
      <c r="G54" s="193">
        <v>393</v>
      </c>
      <c r="H54" s="194" t="s">
        <v>3169</v>
      </c>
    </row>
    <row r="55" spans="1:8" ht="14.1" customHeight="1" x14ac:dyDescent="0.2">
      <c r="A55" s="193">
        <v>38</v>
      </c>
      <c r="B55" s="194" t="s">
        <v>3170</v>
      </c>
      <c r="D55" s="193">
        <v>225</v>
      </c>
      <c r="E55" s="194" t="s">
        <v>3171</v>
      </c>
      <c r="G55" s="193">
        <v>394</v>
      </c>
      <c r="H55" s="194" t="s">
        <v>3172</v>
      </c>
    </row>
    <row r="56" spans="1:8" ht="14.1" customHeight="1" x14ac:dyDescent="0.2">
      <c r="A56" s="193">
        <v>39</v>
      </c>
      <c r="B56" s="194" t="s">
        <v>3173</v>
      </c>
      <c r="D56" s="193">
        <v>226</v>
      </c>
      <c r="E56" s="194" t="s">
        <v>3174</v>
      </c>
      <c r="G56" s="193">
        <v>395</v>
      </c>
      <c r="H56" s="194" t="s">
        <v>3175</v>
      </c>
    </row>
    <row r="57" spans="1:8" ht="14.1" customHeight="1" x14ac:dyDescent="0.2">
      <c r="A57" s="193">
        <v>40</v>
      </c>
      <c r="B57" s="194" t="s">
        <v>3176</v>
      </c>
      <c r="D57" s="193">
        <v>586</v>
      </c>
      <c r="E57" s="194" t="s">
        <v>3177</v>
      </c>
      <c r="G57" s="193">
        <v>396</v>
      </c>
      <c r="H57" s="194" t="s">
        <v>3178</v>
      </c>
    </row>
    <row r="58" spans="1:8" ht="14.1" customHeight="1" x14ac:dyDescent="0.2">
      <c r="A58" s="193">
        <v>41</v>
      </c>
      <c r="B58" s="194" t="s">
        <v>3179</v>
      </c>
      <c r="D58" s="193">
        <v>227</v>
      </c>
      <c r="E58" s="194" t="s">
        <v>3180</v>
      </c>
      <c r="G58" s="193">
        <v>397</v>
      </c>
      <c r="H58" s="194" t="s">
        <v>3181</v>
      </c>
    </row>
    <row r="59" spans="1:8" ht="14.1" customHeight="1" x14ac:dyDescent="0.2">
      <c r="A59" s="193">
        <v>42</v>
      </c>
      <c r="B59" s="194" t="s">
        <v>3182</v>
      </c>
      <c r="D59" s="193">
        <v>228</v>
      </c>
      <c r="E59" s="194" t="s">
        <v>3183</v>
      </c>
      <c r="G59" s="193">
        <v>399</v>
      </c>
      <c r="H59" s="194" t="s">
        <v>3184</v>
      </c>
    </row>
    <row r="60" spans="1:8" ht="14.1" customHeight="1" x14ac:dyDescent="0.2">
      <c r="A60" s="193">
        <v>567</v>
      </c>
      <c r="B60" s="194" t="s">
        <v>3185</v>
      </c>
      <c r="D60" s="193">
        <v>229</v>
      </c>
      <c r="E60" s="194" t="s">
        <v>3186</v>
      </c>
      <c r="G60" s="193">
        <v>400</v>
      </c>
      <c r="H60" s="194" t="s">
        <v>3187</v>
      </c>
    </row>
    <row r="61" spans="1:8" ht="14.1" customHeight="1" x14ac:dyDescent="0.2">
      <c r="A61" s="193">
        <v>43</v>
      </c>
      <c r="B61" s="194" t="s">
        <v>3188</v>
      </c>
      <c r="D61" s="193">
        <v>230</v>
      </c>
      <c r="E61" s="194" t="s">
        <v>3189</v>
      </c>
      <c r="G61" s="193">
        <v>402</v>
      </c>
      <c r="H61" s="194" t="s">
        <v>3190</v>
      </c>
    </row>
    <row r="62" spans="1:8" ht="14.1" customHeight="1" x14ac:dyDescent="0.2">
      <c r="A62" s="193">
        <v>44</v>
      </c>
      <c r="B62" s="194" t="s">
        <v>3191</v>
      </c>
      <c r="D62" s="193">
        <v>231</v>
      </c>
      <c r="E62" s="194" t="s">
        <v>3192</v>
      </c>
      <c r="G62" s="193">
        <v>405</v>
      </c>
      <c r="H62" s="194" t="s">
        <v>3193</v>
      </c>
    </row>
    <row r="63" spans="1:8" ht="14.1" customHeight="1" x14ac:dyDescent="0.2">
      <c r="A63" s="193">
        <v>46</v>
      </c>
      <c r="B63" s="194" t="s">
        <v>3194</v>
      </c>
      <c r="D63" s="193">
        <v>232</v>
      </c>
      <c r="E63" s="194" t="s">
        <v>3195</v>
      </c>
      <c r="G63" s="193">
        <v>406</v>
      </c>
      <c r="H63" s="194" t="s">
        <v>3196</v>
      </c>
    </row>
    <row r="64" spans="1:8" ht="14.1" customHeight="1" x14ac:dyDescent="0.2">
      <c r="A64" s="193">
        <v>47</v>
      </c>
      <c r="B64" s="194" t="s">
        <v>3197</v>
      </c>
      <c r="D64" s="193">
        <v>234</v>
      </c>
      <c r="E64" s="194" t="s">
        <v>3198</v>
      </c>
      <c r="G64" s="193">
        <v>407</v>
      </c>
      <c r="H64" s="194" t="s">
        <v>3199</v>
      </c>
    </row>
    <row r="65" spans="1:8" ht="14.1" customHeight="1" x14ac:dyDescent="0.2">
      <c r="A65" s="193">
        <v>48</v>
      </c>
      <c r="B65" s="194" t="s">
        <v>3200</v>
      </c>
      <c r="D65" s="193">
        <v>235</v>
      </c>
      <c r="E65" s="194" t="s">
        <v>3201</v>
      </c>
      <c r="G65" s="193">
        <v>409</v>
      </c>
      <c r="H65" s="194" t="s">
        <v>3202</v>
      </c>
    </row>
    <row r="66" spans="1:8" ht="14.1" customHeight="1" x14ac:dyDescent="0.2">
      <c r="A66" s="193">
        <v>49</v>
      </c>
      <c r="B66" s="194" t="s">
        <v>3203</v>
      </c>
      <c r="D66" s="193">
        <v>236</v>
      </c>
      <c r="E66" s="194" t="s">
        <v>3204</v>
      </c>
      <c r="G66" s="193">
        <v>410</v>
      </c>
      <c r="H66" s="194" t="s">
        <v>3205</v>
      </c>
    </row>
    <row r="67" spans="1:8" ht="14.1" customHeight="1" x14ac:dyDescent="0.2">
      <c r="A67" s="193">
        <v>50</v>
      </c>
      <c r="B67" s="194" t="s">
        <v>3206</v>
      </c>
      <c r="D67" s="193">
        <v>237</v>
      </c>
      <c r="E67" s="194" t="s">
        <v>3207</v>
      </c>
      <c r="G67" s="193">
        <v>411</v>
      </c>
      <c r="H67" s="194" t="s">
        <v>3208</v>
      </c>
    </row>
    <row r="68" spans="1:8" ht="14.1" customHeight="1" x14ac:dyDescent="0.2">
      <c r="A68" s="193">
        <v>51</v>
      </c>
      <c r="B68" s="194" t="s">
        <v>3209</v>
      </c>
      <c r="D68" s="193">
        <v>587</v>
      </c>
      <c r="E68" s="194" t="s">
        <v>3210</v>
      </c>
      <c r="G68" s="193">
        <v>412</v>
      </c>
      <c r="H68" s="194" t="s">
        <v>3211</v>
      </c>
    </row>
    <row r="69" spans="1:8" ht="14.1" customHeight="1" x14ac:dyDescent="0.2">
      <c r="A69" s="193">
        <v>52</v>
      </c>
      <c r="B69" s="194" t="s">
        <v>3212</v>
      </c>
      <c r="D69" s="193">
        <v>624</v>
      </c>
      <c r="E69" s="194" t="s">
        <v>3213</v>
      </c>
      <c r="G69" s="193">
        <v>413</v>
      </c>
      <c r="H69" s="194" t="s">
        <v>3214</v>
      </c>
    </row>
    <row r="70" spans="1:8" ht="14.1" customHeight="1" x14ac:dyDescent="0.2">
      <c r="A70" s="193">
        <v>53</v>
      </c>
      <c r="B70" s="194" t="s">
        <v>3215</v>
      </c>
      <c r="D70" s="193">
        <v>239</v>
      </c>
      <c r="E70" s="194" t="s">
        <v>3216</v>
      </c>
      <c r="G70" s="193">
        <v>414</v>
      </c>
      <c r="H70" s="194" t="s">
        <v>3217</v>
      </c>
    </row>
    <row r="71" spans="1:8" ht="14.1" customHeight="1" x14ac:dyDescent="0.2">
      <c r="A71" s="193">
        <v>54</v>
      </c>
      <c r="B71" s="194" t="s">
        <v>3218</v>
      </c>
      <c r="D71" s="193">
        <v>240</v>
      </c>
      <c r="E71" s="194" t="s">
        <v>3219</v>
      </c>
      <c r="G71" s="193">
        <v>415</v>
      </c>
      <c r="H71" s="194" t="s">
        <v>3220</v>
      </c>
    </row>
    <row r="72" spans="1:8" ht="14.1" customHeight="1" x14ac:dyDescent="0.2">
      <c r="A72" s="193">
        <v>55</v>
      </c>
      <c r="B72" s="194" t="s">
        <v>3221</v>
      </c>
      <c r="D72" s="193">
        <v>242</v>
      </c>
      <c r="E72" s="194" t="s">
        <v>3222</v>
      </c>
      <c r="G72" s="193">
        <v>416</v>
      </c>
      <c r="H72" s="194" t="s">
        <v>3223</v>
      </c>
    </row>
    <row r="73" spans="1:8" ht="14.1" customHeight="1" x14ac:dyDescent="0.2">
      <c r="A73" s="193">
        <v>56</v>
      </c>
      <c r="B73" s="194" t="s">
        <v>3224</v>
      </c>
      <c r="D73" s="193">
        <v>243</v>
      </c>
      <c r="E73" s="194" t="s">
        <v>3225</v>
      </c>
      <c r="G73" s="193">
        <v>418</v>
      </c>
      <c r="H73" s="194" t="s">
        <v>3226</v>
      </c>
    </row>
    <row r="74" spans="1:8" ht="14.1" customHeight="1" x14ac:dyDescent="0.2">
      <c r="A74" s="193">
        <v>57</v>
      </c>
      <c r="B74" s="194" t="s">
        <v>3227</v>
      </c>
      <c r="D74" s="193">
        <v>244</v>
      </c>
      <c r="E74" s="194" t="s">
        <v>3228</v>
      </c>
      <c r="G74" s="193">
        <v>419</v>
      </c>
      <c r="H74" s="194" t="s">
        <v>3229</v>
      </c>
    </row>
    <row r="75" spans="1:8" ht="14.1" customHeight="1" x14ac:dyDescent="0.2">
      <c r="A75" s="193">
        <v>58</v>
      </c>
      <c r="B75" s="194" t="s">
        <v>3230</v>
      </c>
      <c r="D75" s="193">
        <v>548</v>
      </c>
      <c r="E75" s="194" t="s">
        <v>3231</v>
      </c>
      <c r="G75" s="193">
        <v>606</v>
      </c>
      <c r="H75" s="194" t="s">
        <v>3232</v>
      </c>
    </row>
    <row r="76" spans="1:8" ht="14.1" customHeight="1" x14ac:dyDescent="0.2">
      <c r="A76" s="193">
        <v>60</v>
      </c>
      <c r="B76" s="194" t="s">
        <v>3233</v>
      </c>
      <c r="D76" s="193">
        <v>245</v>
      </c>
      <c r="E76" s="194" t="s">
        <v>3234</v>
      </c>
      <c r="G76" s="193">
        <v>421</v>
      </c>
      <c r="H76" s="194" t="s">
        <v>3235</v>
      </c>
    </row>
    <row r="77" spans="1:8" ht="14.1" customHeight="1" x14ac:dyDescent="0.2">
      <c r="A77" s="193">
        <v>61</v>
      </c>
      <c r="B77" s="194" t="s">
        <v>3236</v>
      </c>
      <c r="D77" s="193">
        <v>600</v>
      </c>
      <c r="E77" s="194" t="s">
        <v>3237</v>
      </c>
      <c r="G77" s="193">
        <v>422</v>
      </c>
      <c r="H77" s="194" t="s">
        <v>3238</v>
      </c>
    </row>
    <row r="78" spans="1:8" ht="14.1" customHeight="1" x14ac:dyDescent="0.2">
      <c r="A78" s="193">
        <v>63</v>
      </c>
      <c r="B78" s="194" t="s">
        <v>3239</v>
      </c>
      <c r="D78" s="193">
        <v>246</v>
      </c>
      <c r="E78" s="194" t="s">
        <v>3240</v>
      </c>
      <c r="G78" s="193">
        <v>551</v>
      </c>
      <c r="H78" s="194" t="s">
        <v>3241</v>
      </c>
    </row>
    <row r="79" spans="1:8" ht="14.1" customHeight="1" x14ac:dyDescent="0.2">
      <c r="A79" s="193">
        <v>64</v>
      </c>
      <c r="B79" s="194" t="s">
        <v>3242</v>
      </c>
      <c r="D79" s="193">
        <v>247</v>
      </c>
      <c r="E79" s="194" t="s">
        <v>3243</v>
      </c>
      <c r="G79" s="193">
        <v>423</v>
      </c>
      <c r="H79" s="194" t="s">
        <v>3244</v>
      </c>
    </row>
    <row r="80" spans="1:8" ht="14.1" customHeight="1" x14ac:dyDescent="0.2">
      <c r="A80" s="193">
        <v>65</v>
      </c>
      <c r="B80" s="194" t="s">
        <v>3245</v>
      </c>
      <c r="D80" s="193">
        <v>248</v>
      </c>
      <c r="E80" s="194" t="s">
        <v>3246</v>
      </c>
      <c r="G80" s="193">
        <v>424</v>
      </c>
      <c r="H80" s="194" t="s">
        <v>3247</v>
      </c>
    </row>
    <row r="81" spans="1:8" ht="14.1" customHeight="1" x14ac:dyDescent="0.2">
      <c r="A81" s="193">
        <v>66</v>
      </c>
      <c r="B81" s="194" t="s">
        <v>3248</v>
      </c>
      <c r="D81" s="193">
        <v>578</v>
      </c>
      <c r="E81" s="194" t="s">
        <v>3249</v>
      </c>
      <c r="G81" s="193">
        <v>425</v>
      </c>
      <c r="H81" s="194" t="s">
        <v>3250</v>
      </c>
    </row>
    <row r="82" spans="1:8" ht="14.1" customHeight="1" x14ac:dyDescent="0.2">
      <c r="A82" s="193">
        <v>67</v>
      </c>
      <c r="B82" s="194" t="s">
        <v>3251</v>
      </c>
      <c r="D82" s="193">
        <v>555</v>
      </c>
      <c r="E82" s="194" t="s">
        <v>3252</v>
      </c>
      <c r="G82" s="193">
        <v>426</v>
      </c>
      <c r="H82" s="194" t="s">
        <v>3253</v>
      </c>
    </row>
    <row r="83" spans="1:8" ht="14.1" customHeight="1" x14ac:dyDescent="0.2">
      <c r="A83" s="193">
        <v>68</v>
      </c>
      <c r="B83" s="194" t="s">
        <v>3254</v>
      </c>
      <c r="D83" s="193">
        <v>249</v>
      </c>
      <c r="E83" s="194" t="s">
        <v>3255</v>
      </c>
      <c r="G83" s="193">
        <v>427</v>
      </c>
      <c r="H83" s="194" t="s">
        <v>3256</v>
      </c>
    </row>
    <row r="84" spans="1:8" ht="14.1" customHeight="1" x14ac:dyDescent="0.2">
      <c r="A84" s="193">
        <v>603</v>
      </c>
      <c r="B84" s="194" t="s">
        <v>3257</v>
      </c>
      <c r="D84" s="193">
        <v>250</v>
      </c>
      <c r="E84" s="194" t="s">
        <v>3258</v>
      </c>
      <c r="G84" s="193">
        <v>592</v>
      </c>
      <c r="H84" s="194" t="s">
        <v>3259</v>
      </c>
    </row>
    <row r="85" spans="1:8" ht="14.1" customHeight="1" x14ac:dyDescent="0.2">
      <c r="A85" s="193">
        <v>69</v>
      </c>
      <c r="B85" s="194" t="s">
        <v>3260</v>
      </c>
      <c r="D85" s="193">
        <v>251</v>
      </c>
      <c r="E85" s="194" t="s">
        <v>3261</v>
      </c>
      <c r="G85" s="193">
        <v>607</v>
      </c>
      <c r="H85" s="194" t="s">
        <v>3262</v>
      </c>
    </row>
    <row r="86" spans="1:8" ht="14.1" customHeight="1" x14ac:dyDescent="0.2">
      <c r="A86" s="193">
        <v>70</v>
      </c>
      <c r="B86" s="194" t="s">
        <v>3263</v>
      </c>
      <c r="D86" s="193">
        <v>252</v>
      </c>
      <c r="E86" s="194" t="s">
        <v>3264</v>
      </c>
      <c r="G86" s="193">
        <v>432</v>
      </c>
      <c r="H86" s="194" t="s">
        <v>3265</v>
      </c>
    </row>
    <row r="87" spans="1:8" ht="14.1" customHeight="1" x14ac:dyDescent="0.2">
      <c r="A87" s="193">
        <v>71</v>
      </c>
      <c r="B87" s="194" t="s">
        <v>3266</v>
      </c>
      <c r="D87" s="193">
        <v>253</v>
      </c>
      <c r="E87" s="194" t="s">
        <v>3267</v>
      </c>
      <c r="G87" s="193">
        <v>436</v>
      </c>
      <c r="H87" s="194" t="s">
        <v>3265</v>
      </c>
    </row>
    <row r="88" spans="1:8" ht="14.1" customHeight="1" x14ac:dyDescent="0.2">
      <c r="A88" s="193">
        <v>72</v>
      </c>
      <c r="B88" s="194" t="s">
        <v>3268</v>
      </c>
      <c r="D88" s="193">
        <v>254</v>
      </c>
      <c r="E88" s="194" t="s">
        <v>3269</v>
      </c>
      <c r="G88" s="193">
        <v>437</v>
      </c>
      <c r="H88" s="194" t="s">
        <v>3270</v>
      </c>
    </row>
    <row r="89" spans="1:8" ht="14.1" customHeight="1" x14ac:dyDescent="0.2">
      <c r="A89" s="193">
        <v>74</v>
      </c>
      <c r="B89" s="194" t="s">
        <v>3271</v>
      </c>
      <c r="D89" s="193">
        <v>256</v>
      </c>
      <c r="E89" s="194" t="s">
        <v>3272</v>
      </c>
      <c r="G89" s="193">
        <v>428</v>
      </c>
      <c r="H89" s="194" t="s">
        <v>3273</v>
      </c>
    </row>
    <row r="90" spans="1:8" ht="14.1" customHeight="1" x14ac:dyDescent="0.2">
      <c r="A90" s="193">
        <v>75</v>
      </c>
      <c r="B90" s="194" t="s">
        <v>3274</v>
      </c>
      <c r="D90" s="193">
        <v>539</v>
      </c>
      <c r="E90" s="194" t="s">
        <v>3275</v>
      </c>
      <c r="G90" s="193">
        <v>438</v>
      </c>
      <c r="H90" s="194" t="s">
        <v>3276</v>
      </c>
    </row>
    <row r="91" spans="1:8" ht="14.1" customHeight="1" x14ac:dyDescent="0.2">
      <c r="A91" s="193">
        <v>78</v>
      </c>
      <c r="B91" s="194" t="s">
        <v>3277</v>
      </c>
      <c r="D91" s="193">
        <v>257</v>
      </c>
      <c r="E91" s="194" t="s">
        <v>3278</v>
      </c>
      <c r="G91" s="193">
        <v>429</v>
      </c>
      <c r="H91" s="194" t="s">
        <v>3279</v>
      </c>
    </row>
    <row r="92" spans="1:8" ht="14.1" customHeight="1" x14ac:dyDescent="0.2">
      <c r="A92" s="193">
        <v>576</v>
      </c>
      <c r="B92" s="194" t="s">
        <v>3280</v>
      </c>
      <c r="D92" s="193">
        <v>258</v>
      </c>
      <c r="E92" s="194" t="s">
        <v>3281</v>
      </c>
      <c r="G92" s="193">
        <v>439</v>
      </c>
      <c r="H92" s="194" t="s">
        <v>3282</v>
      </c>
    </row>
    <row r="93" spans="1:8" ht="14.1" customHeight="1" x14ac:dyDescent="0.2">
      <c r="A93" s="193">
        <v>79</v>
      </c>
      <c r="B93" s="194" t="s">
        <v>3283</v>
      </c>
      <c r="D93" s="193">
        <v>610</v>
      </c>
      <c r="E93" s="194" t="s">
        <v>3284</v>
      </c>
      <c r="G93" s="193">
        <v>440</v>
      </c>
      <c r="H93" s="194" t="s">
        <v>3285</v>
      </c>
    </row>
    <row r="94" spans="1:8" ht="14.1" customHeight="1" x14ac:dyDescent="0.2">
      <c r="A94" s="193">
        <v>80</v>
      </c>
      <c r="B94" s="194" t="s">
        <v>3286</v>
      </c>
      <c r="D94" s="193">
        <v>259</v>
      </c>
      <c r="E94" s="194" t="s">
        <v>3287</v>
      </c>
      <c r="G94" s="193">
        <v>430</v>
      </c>
      <c r="H94" s="194" t="s">
        <v>3288</v>
      </c>
    </row>
    <row r="95" spans="1:8" ht="14.1" customHeight="1" x14ac:dyDescent="0.2">
      <c r="A95" s="193">
        <v>81</v>
      </c>
      <c r="B95" s="194" t="s">
        <v>3289</v>
      </c>
      <c r="D95" s="193">
        <v>260</v>
      </c>
      <c r="E95" s="194" t="s">
        <v>3290</v>
      </c>
      <c r="G95" s="193">
        <v>431</v>
      </c>
      <c r="H95" s="194" t="s">
        <v>3291</v>
      </c>
    </row>
    <row r="96" spans="1:8" ht="14.1" customHeight="1" x14ac:dyDescent="0.2">
      <c r="A96" s="193">
        <v>82</v>
      </c>
      <c r="B96" s="194" t="s">
        <v>3292</v>
      </c>
      <c r="D96" s="193">
        <v>261</v>
      </c>
      <c r="E96" s="194" t="s">
        <v>3293</v>
      </c>
      <c r="G96" s="193">
        <v>441</v>
      </c>
      <c r="H96" s="194" t="s">
        <v>3294</v>
      </c>
    </row>
    <row r="97" spans="1:8" ht="14.1" customHeight="1" x14ac:dyDescent="0.2">
      <c r="A97" s="193">
        <v>83</v>
      </c>
      <c r="B97" s="194" t="s">
        <v>3295</v>
      </c>
      <c r="D97" s="193">
        <v>263</v>
      </c>
      <c r="E97" s="194" t="s">
        <v>3296</v>
      </c>
      <c r="G97" s="193">
        <v>442</v>
      </c>
      <c r="H97" s="194" t="s">
        <v>3297</v>
      </c>
    </row>
    <row r="98" spans="1:8" ht="14.1" customHeight="1" x14ac:dyDescent="0.2">
      <c r="A98" s="193">
        <v>84</v>
      </c>
      <c r="B98" s="194" t="s">
        <v>3298</v>
      </c>
      <c r="D98" s="193">
        <v>264</v>
      </c>
      <c r="E98" s="194" t="s">
        <v>3299</v>
      </c>
      <c r="G98" s="193">
        <v>433</v>
      </c>
      <c r="H98" s="194" t="s">
        <v>3300</v>
      </c>
    </row>
    <row r="99" spans="1:8" ht="14.1" customHeight="1" x14ac:dyDescent="0.2">
      <c r="A99" s="193">
        <v>85</v>
      </c>
      <c r="B99" s="194" t="s">
        <v>3301</v>
      </c>
      <c r="D99" s="193">
        <v>265</v>
      </c>
      <c r="E99" s="194" t="s">
        <v>3302</v>
      </c>
      <c r="G99" s="193">
        <v>435</v>
      </c>
      <c r="H99" s="194" t="s">
        <v>3303</v>
      </c>
    </row>
    <row r="100" spans="1:8" ht="14.1" customHeight="1" x14ac:dyDescent="0.2">
      <c r="A100" s="193">
        <v>86</v>
      </c>
      <c r="B100" s="194" t="s">
        <v>3304</v>
      </c>
      <c r="D100" s="193">
        <v>266</v>
      </c>
      <c r="E100" s="194" t="s">
        <v>3305</v>
      </c>
      <c r="G100" s="193">
        <v>564</v>
      </c>
      <c r="H100" s="194" t="s">
        <v>3306</v>
      </c>
    </row>
    <row r="101" spans="1:8" ht="14.1" customHeight="1" x14ac:dyDescent="0.2">
      <c r="A101" s="193">
        <v>89</v>
      </c>
      <c r="B101" s="194" t="s">
        <v>3307</v>
      </c>
      <c r="D101" s="193">
        <v>267</v>
      </c>
      <c r="E101" s="194" t="s">
        <v>3308</v>
      </c>
      <c r="G101" s="193">
        <v>608</v>
      </c>
      <c r="H101" s="194" t="s">
        <v>3309</v>
      </c>
    </row>
    <row r="102" spans="1:8" ht="14.1" customHeight="1" x14ac:dyDescent="0.2">
      <c r="A102" s="193">
        <v>568</v>
      </c>
      <c r="B102" s="194" t="s">
        <v>3310</v>
      </c>
      <c r="D102" s="193">
        <v>268</v>
      </c>
      <c r="E102" s="194" t="s">
        <v>3311</v>
      </c>
      <c r="G102" s="193">
        <v>443</v>
      </c>
      <c r="H102" s="194" t="s">
        <v>3312</v>
      </c>
    </row>
    <row r="103" spans="1:8" ht="14.1" customHeight="1" x14ac:dyDescent="0.2">
      <c r="A103" s="193">
        <v>90</v>
      </c>
      <c r="B103" s="194" t="s">
        <v>3313</v>
      </c>
      <c r="D103" s="193">
        <v>270</v>
      </c>
      <c r="E103" s="194" t="s">
        <v>3314</v>
      </c>
      <c r="G103" s="193">
        <v>444</v>
      </c>
      <c r="H103" s="194" t="s">
        <v>3315</v>
      </c>
    </row>
    <row r="104" spans="1:8" ht="14.1" customHeight="1" x14ac:dyDescent="0.2">
      <c r="A104" s="193">
        <v>91</v>
      </c>
      <c r="B104" s="194" t="s">
        <v>3316</v>
      </c>
      <c r="D104" s="193">
        <v>273</v>
      </c>
      <c r="E104" s="194" t="s">
        <v>3317</v>
      </c>
      <c r="G104" s="193">
        <v>445</v>
      </c>
      <c r="H104" s="194" t="s">
        <v>3318</v>
      </c>
    </row>
    <row r="105" spans="1:8" ht="14.1" customHeight="1" x14ac:dyDescent="0.2">
      <c r="A105" s="193">
        <v>92</v>
      </c>
      <c r="B105" s="194" t="s">
        <v>3319</v>
      </c>
      <c r="D105" s="193">
        <v>274</v>
      </c>
      <c r="E105" s="194" t="s">
        <v>3320</v>
      </c>
      <c r="G105" s="193">
        <v>614</v>
      </c>
      <c r="H105" s="194" t="s">
        <v>3321</v>
      </c>
    </row>
    <row r="106" spans="1:8" ht="14.1" customHeight="1" x14ac:dyDescent="0.2">
      <c r="A106" s="193">
        <v>94</v>
      </c>
      <c r="B106" s="194" t="s">
        <v>3322</v>
      </c>
      <c r="D106" s="193">
        <v>275</v>
      </c>
      <c r="E106" s="194" t="s">
        <v>3323</v>
      </c>
      <c r="G106" s="193">
        <v>447</v>
      </c>
      <c r="H106" s="194" t="s">
        <v>3324</v>
      </c>
    </row>
    <row r="107" spans="1:8" ht="14.1" customHeight="1" x14ac:dyDescent="0.2">
      <c r="A107" s="193">
        <v>95</v>
      </c>
      <c r="B107" s="194" t="s">
        <v>3325</v>
      </c>
      <c r="D107" s="193">
        <v>87</v>
      </c>
      <c r="E107" s="194" t="s">
        <v>3326</v>
      </c>
      <c r="G107" s="193">
        <v>449</v>
      </c>
      <c r="H107" s="194" t="s">
        <v>3327</v>
      </c>
    </row>
    <row r="108" spans="1:8" ht="14.1" customHeight="1" x14ac:dyDescent="0.2">
      <c r="A108" s="193">
        <v>96</v>
      </c>
      <c r="B108" s="194" t="s">
        <v>3328</v>
      </c>
      <c r="D108" s="193">
        <v>276</v>
      </c>
      <c r="E108" s="194" t="s">
        <v>3329</v>
      </c>
      <c r="G108" s="193">
        <v>450</v>
      </c>
      <c r="H108" s="194" t="s">
        <v>3330</v>
      </c>
    </row>
    <row r="109" spans="1:8" ht="14.1" customHeight="1" x14ac:dyDescent="0.2">
      <c r="A109" s="193">
        <v>97</v>
      </c>
      <c r="B109" s="194" t="s">
        <v>3331</v>
      </c>
      <c r="D109" s="193">
        <v>617</v>
      </c>
      <c r="E109" s="194" t="s">
        <v>3332</v>
      </c>
      <c r="G109" s="193">
        <v>628</v>
      </c>
      <c r="H109" s="194" t="s">
        <v>3333</v>
      </c>
    </row>
    <row r="110" spans="1:8" ht="14.1" customHeight="1" x14ac:dyDescent="0.2">
      <c r="A110" s="193">
        <v>549</v>
      </c>
      <c r="B110" s="194" t="s">
        <v>3334</v>
      </c>
      <c r="D110" s="193">
        <v>278</v>
      </c>
      <c r="E110" s="194" t="s">
        <v>3335</v>
      </c>
      <c r="G110" s="193">
        <v>452</v>
      </c>
      <c r="H110" s="194" t="s">
        <v>3336</v>
      </c>
    </row>
    <row r="111" spans="1:8" ht="14.1" customHeight="1" x14ac:dyDescent="0.2">
      <c r="A111" s="193">
        <v>598</v>
      </c>
      <c r="B111" s="194" t="s">
        <v>3337</v>
      </c>
      <c r="D111" s="193">
        <v>279</v>
      </c>
      <c r="E111" s="194" t="s">
        <v>3338</v>
      </c>
      <c r="G111" s="193">
        <v>631</v>
      </c>
      <c r="H111" s="194" t="s">
        <v>3339</v>
      </c>
    </row>
    <row r="112" spans="1:8" ht="14.1" customHeight="1" x14ac:dyDescent="0.2">
      <c r="A112" s="193">
        <v>98</v>
      </c>
      <c r="B112" s="194" t="s">
        <v>3340</v>
      </c>
      <c r="D112" s="193">
        <v>612</v>
      </c>
      <c r="E112" s="194" t="s">
        <v>3341</v>
      </c>
      <c r="G112" s="193">
        <v>453</v>
      </c>
      <c r="H112" s="194" t="s">
        <v>3342</v>
      </c>
    </row>
    <row r="113" spans="1:8" ht="14.1" customHeight="1" x14ac:dyDescent="0.2">
      <c r="A113" s="193">
        <v>99</v>
      </c>
      <c r="B113" s="194" t="s">
        <v>3343</v>
      </c>
      <c r="D113" s="193">
        <v>280</v>
      </c>
      <c r="E113" s="194" t="s">
        <v>3344</v>
      </c>
      <c r="G113" s="193">
        <v>454</v>
      </c>
      <c r="H113" s="194" t="s">
        <v>3345</v>
      </c>
    </row>
    <row r="114" spans="1:8" ht="14.1" customHeight="1" x14ac:dyDescent="0.2">
      <c r="A114" s="193">
        <v>100</v>
      </c>
      <c r="B114" s="194" t="s">
        <v>3346</v>
      </c>
      <c r="D114" s="193">
        <v>281</v>
      </c>
      <c r="E114" s="194" t="s">
        <v>3347</v>
      </c>
      <c r="G114" s="193">
        <v>575</v>
      </c>
      <c r="H114" s="194" t="s">
        <v>3348</v>
      </c>
    </row>
    <row r="115" spans="1:8" ht="14.1" customHeight="1" x14ac:dyDescent="0.2">
      <c r="A115" s="193">
        <v>101</v>
      </c>
      <c r="B115" s="194" t="s">
        <v>3349</v>
      </c>
      <c r="D115" s="193">
        <v>295</v>
      </c>
      <c r="E115" s="194" t="s">
        <v>3350</v>
      </c>
      <c r="G115" s="193">
        <v>456</v>
      </c>
      <c r="H115" s="194" t="s">
        <v>3351</v>
      </c>
    </row>
    <row r="116" spans="1:8" ht="14.1" customHeight="1" x14ac:dyDescent="0.2">
      <c r="A116" s="193">
        <v>585</v>
      </c>
      <c r="B116" s="194" t="s">
        <v>3352</v>
      </c>
      <c r="D116" s="193">
        <v>282</v>
      </c>
      <c r="E116" s="194" t="s">
        <v>3353</v>
      </c>
      <c r="G116" s="193">
        <v>457</v>
      </c>
      <c r="H116" s="194" t="s">
        <v>3354</v>
      </c>
    </row>
    <row r="117" spans="1:8" ht="14.1" customHeight="1" x14ac:dyDescent="0.2">
      <c r="A117" s="193">
        <v>102</v>
      </c>
      <c r="B117" s="194" t="s">
        <v>3355</v>
      </c>
      <c r="D117" s="193">
        <v>283</v>
      </c>
      <c r="E117" s="194" t="s">
        <v>3356</v>
      </c>
      <c r="G117" s="193">
        <v>458</v>
      </c>
      <c r="H117" s="194" t="s">
        <v>3357</v>
      </c>
    </row>
    <row r="118" spans="1:8" ht="14.1" customHeight="1" x14ac:dyDescent="0.2">
      <c r="A118" s="193">
        <v>103</v>
      </c>
      <c r="B118" s="194" t="s">
        <v>3358</v>
      </c>
      <c r="D118" s="193">
        <v>284</v>
      </c>
      <c r="E118" s="194" t="s">
        <v>3359</v>
      </c>
      <c r="G118" s="193">
        <v>557</v>
      </c>
      <c r="H118" s="194" t="s">
        <v>3360</v>
      </c>
    </row>
    <row r="119" spans="1:8" ht="14.1" customHeight="1" x14ac:dyDescent="0.2">
      <c r="A119" s="193">
        <v>104</v>
      </c>
      <c r="B119" s="194" t="s">
        <v>3361</v>
      </c>
      <c r="D119" s="193">
        <v>285</v>
      </c>
      <c r="E119" s="194" t="s">
        <v>3362</v>
      </c>
      <c r="G119" s="193">
        <v>459</v>
      </c>
      <c r="H119" s="194" t="s">
        <v>3363</v>
      </c>
    </row>
    <row r="120" spans="1:8" ht="14.1" customHeight="1" x14ac:dyDescent="0.2">
      <c r="A120" s="193">
        <v>105</v>
      </c>
      <c r="B120" s="194" t="s">
        <v>3364</v>
      </c>
      <c r="D120" s="193">
        <v>287</v>
      </c>
      <c r="E120" s="194" t="s">
        <v>3365</v>
      </c>
      <c r="G120" s="193">
        <v>626</v>
      </c>
      <c r="H120" s="194" t="s">
        <v>3366</v>
      </c>
    </row>
    <row r="121" spans="1:8" ht="14.1" customHeight="1" x14ac:dyDescent="0.2">
      <c r="A121" s="193">
        <v>106</v>
      </c>
      <c r="B121" s="194" t="s">
        <v>3367</v>
      </c>
      <c r="D121" s="193">
        <v>288</v>
      </c>
      <c r="E121" s="194" t="s">
        <v>3368</v>
      </c>
      <c r="G121" s="193">
        <v>460</v>
      </c>
      <c r="H121" s="194" t="s">
        <v>3369</v>
      </c>
    </row>
    <row r="122" spans="1:8" ht="14.1" customHeight="1" x14ac:dyDescent="0.2">
      <c r="A122" s="193">
        <v>107</v>
      </c>
      <c r="B122" s="194" t="s">
        <v>3370</v>
      </c>
      <c r="D122" s="193">
        <v>554</v>
      </c>
      <c r="E122" s="194" t="s">
        <v>3371</v>
      </c>
      <c r="G122" s="193">
        <v>461</v>
      </c>
      <c r="H122" s="194" t="s">
        <v>3372</v>
      </c>
    </row>
    <row r="123" spans="1:8" ht="14.1" customHeight="1" x14ac:dyDescent="0.2">
      <c r="A123" s="193">
        <v>108</v>
      </c>
      <c r="B123" s="194" t="s">
        <v>3373</v>
      </c>
      <c r="D123" s="193">
        <v>289</v>
      </c>
      <c r="E123" s="194" t="s">
        <v>3374</v>
      </c>
      <c r="G123" s="193">
        <v>462</v>
      </c>
      <c r="H123" s="194" t="s">
        <v>3375</v>
      </c>
    </row>
    <row r="124" spans="1:8" ht="14.1" customHeight="1" x14ac:dyDescent="0.2">
      <c r="A124" s="193">
        <v>110</v>
      </c>
      <c r="B124" s="194" t="s">
        <v>3376</v>
      </c>
      <c r="D124" s="193">
        <v>290</v>
      </c>
      <c r="E124" s="194" t="s">
        <v>3377</v>
      </c>
      <c r="G124" s="193">
        <v>463</v>
      </c>
      <c r="H124" s="194" t="s">
        <v>3378</v>
      </c>
    </row>
    <row r="125" spans="1:8" ht="14.1" customHeight="1" x14ac:dyDescent="0.2">
      <c r="A125" s="193">
        <v>111</v>
      </c>
      <c r="B125" s="194" t="s">
        <v>3379</v>
      </c>
      <c r="D125" s="193">
        <v>537</v>
      </c>
      <c r="E125" s="194" t="s">
        <v>3380</v>
      </c>
      <c r="G125" s="193">
        <v>601</v>
      </c>
      <c r="H125" s="194" t="s">
        <v>3381</v>
      </c>
    </row>
    <row r="126" spans="1:8" ht="14.1" customHeight="1" x14ac:dyDescent="0.2">
      <c r="A126" s="193">
        <v>113</v>
      </c>
      <c r="B126" s="194" t="s">
        <v>3382</v>
      </c>
      <c r="D126" s="193">
        <v>291</v>
      </c>
      <c r="E126" s="194" t="s">
        <v>3380</v>
      </c>
      <c r="G126" s="193">
        <v>464</v>
      </c>
      <c r="H126" s="194" t="s">
        <v>3383</v>
      </c>
    </row>
    <row r="127" spans="1:8" ht="14.1" customHeight="1" x14ac:dyDescent="0.2">
      <c r="A127" s="193">
        <v>114</v>
      </c>
      <c r="B127" s="194" t="s">
        <v>3384</v>
      </c>
      <c r="D127" s="193">
        <v>292</v>
      </c>
      <c r="E127" s="194" t="s">
        <v>3385</v>
      </c>
      <c r="G127" s="193">
        <v>593</v>
      </c>
      <c r="H127" s="194" t="s">
        <v>3386</v>
      </c>
    </row>
    <row r="128" spans="1:8" ht="14.1" customHeight="1" x14ac:dyDescent="0.2">
      <c r="A128" s="193">
        <v>619</v>
      </c>
      <c r="B128" s="194" t="s">
        <v>3387</v>
      </c>
      <c r="D128" s="193">
        <v>561</v>
      </c>
      <c r="E128" s="194" t="s">
        <v>3388</v>
      </c>
      <c r="G128" s="193">
        <v>466</v>
      </c>
      <c r="H128" s="194" t="s">
        <v>3389</v>
      </c>
    </row>
    <row r="129" spans="1:8" ht="14.1" customHeight="1" x14ac:dyDescent="0.2">
      <c r="A129" s="193">
        <v>115</v>
      </c>
      <c r="B129" s="194" t="s">
        <v>3390</v>
      </c>
      <c r="D129" s="193">
        <v>293</v>
      </c>
      <c r="E129" s="194" t="s">
        <v>3391</v>
      </c>
      <c r="G129" s="193">
        <v>467</v>
      </c>
      <c r="H129" s="194" t="s">
        <v>3392</v>
      </c>
    </row>
    <row r="130" spans="1:8" ht="14.1" customHeight="1" x14ac:dyDescent="0.2">
      <c r="A130" s="193">
        <v>116</v>
      </c>
      <c r="B130" s="194" t="s">
        <v>3393</v>
      </c>
      <c r="D130" s="193">
        <v>294</v>
      </c>
      <c r="E130" s="194" t="s">
        <v>3394</v>
      </c>
      <c r="G130" s="193">
        <v>468</v>
      </c>
      <c r="H130" s="194" t="s">
        <v>3395</v>
      </c>
    </row>
    <row r="131" spans="1:8" ht="14.1" customHeight="1" x14ac:dyDescent="0.2">
      <c r="A131" s="193">
        <v>629</v>
      </c>
      <c r="B131" s="194" t="s">
        <v>3396</v>
      </c>
      <c r="D131" s="193">
        <v>296</v>
      </c>
      <c r="E131" s="194" t="s">
        <v>3397</v>
      </c>
      <c r="G131" s="193">
        <v>469</v>
      </c>
      <c r="H131" s="194" t="s">
        <v>3398</v>
      </c>
    </row>
    <row r="132" spans="1:8" ht="14.1" customHeight="1" x14ac:dyDescent="0.2">
      <c r="A132" s="193">
        <v>117</v>
      </c>
      <c r="B132" s="194" t="s">
        <v>3399</v>
      </c>
      <c r="D132" s="193">
        <v>297</v>
      </c>
      <c r="E132" s="194" t="s">
        <v>3400</v>
      </c>
      <c r="G132" s="193">
        <v>471</v>
      </c>
      <c r="H132" s="194" t="s">
        <v>3401</v>
      </c>
    </row>
    <row r="133" spans="1:8" ht="14.1" customHeight="1" x14ac:dyDescent="0.2">
      <c r="A133" s="193">
        <v>571</v>
      </c>
      <c r="B133" s="194" t="s">
        <v>3402</v>
      </c>
      <c r="D133" s="193">
        <v>588</v>
      </c>
      <c r="E133" s="194" t="s">
        <v>3403</v>
      </c>
      <c r="G133" s="193">
        <v>472</v>
      </c>
      <c r="H133" s="194" t="s">
        <v>3404</v>
      </c>
    </row>
    <row r="134" spans="1:8" ht="14.1" customHeight="1" x14ac:dyDescent="0.2">
      <c r="A134" s="193">
        <v>118</v>
      </c>
      <c r="B134" s="194" t="s">
        <v>3405</v>
      </c>
      <c r="D134" s="193">
        <v>299</v>
      </c>
      <c r="E134" s="194" t="s">
        <v>3406</v>
      </c>
      <c r="G134" s="193">
        <v>473</v>
      </c>
      <c r="H134" s="194" t="s">
        <v>3407</v>
      </c>
    </row>
    <row r="135" spans="1:8" ht="14.1" customHeight="1" x14ac:dyDescent="0.2">
      <c r="A135" s="193">
        <v>119</v>
      </c>
      <c r="B135" s="194" t="s">
        <v>3408</v>
      </c>
      <c r="D135" s="193">
        <v>300</v>
      </c>
      <c r="E135" s="194" t="s">
        <v>3409</v>
      </c>
      <c r="G135" s="193">
        <v>474</v>
      </c>
      <c r="H135" s="194" t="s">
        <v>3410</v>
      </c>
    </row>
    <row r="136" spans="1:8" ht="14.1" customHeight="1" x14ac:dyDescent="0.2">
      <c r="A136" s="193">
        <v>120</v>
      </c>
      <c r="B136" s="194" t="s">
        <v>3411</v>
      </c>
      <c r="D136" s="193">
        <v>301</v>
      </c>
      <c r="E136" s="194" t="s">
        <v>3412</v>
      </c>
      <c r="G136" s="193">
        <v>475</v>
      </c>
      <c r="H136" s="194" t="s">
        <v>3413</v>
      </c>
    </row>
    <row r="137" spans="1:8" ht="14.1" customHeight="1" x14ac:dyDescent="0.2">
      <c r="A137" s="193">
        <v>121</v>
      </c>
      <c r="B137" s="194" t="s">
        <v>3414</v>
      </c>
      <c r="D137" s="193">
        <v>302</v>
      </c>
      <c r="E137" s="194" t="s">
        <v>3415</v>
      </c>
      <c r="G137" s="193">
        <v>541</v>
      </c>
      <c r="H137" s="194" t="s">
        <v>3416</v>
      </c>
    </row>
    <row r="138" spans="1:8" ht="14.1" customHeight="1" x14ac:dyDescent="0.2">
      <c r="A138" s="193">
        <v>122</v>
      </c>
      <c r="B138" s="194" t="s">
        <v>3417</v>
      </c>
      <c r="D138" s="193">
        <v>303</v>
      </c>
      <c r="E138" s="194" t="s">
        <v>3418</v>
      </c>
      <c r="G138" s="193">
        <v>476</v>
      </c>
      <c r="H138" s="194" t="s">
        <v>3419</v>
      </c>
    </row>
    <row r="139" spans="1:8" ht="14.1" customHeight="1" x14ac:dyDescent="0.2">
      <c r="A139" s="193">
        <v>123</v>
      </c>
      <c r="B139" s="194" t="s">
        <v>3420</v>
      </c>
      <c r="D139" s="193">
        <v>304</v>
      </c>
      <c r="E139" s="194" t="s">
        <v>3421</v>
      </c>
      <c r="G139" s="193">
        <v>477</v>
      </c>
      <c r="H139" s="194" t="s">
        <v>3422</v>
      </c>
    </row>
    <row r="140" spans="1:8" ht="14.1" customHeight="1" x14ac:dyDescent="0.2">
      <c r="A140" s="193">
        <v>124</v>
      </c>
      <c r="B140" s="194" t="s">
        <v>3423</v>
      </c>
      <c r="D140" s="193">
        <v>306</v>
      </c>
      <c r="E140" s="194" t="s">
        <v>3424</v>
      </c>
      <c r="G140" s="193">
        <v>478</v>
      </c>
      <c r="H140" s="194" t="s">
        <v>3425</v>
      </c>
    </row>
    <row r="141" spans="1:8" ht="14.1" customHeight="1" x14ac:dyDescent="0.2">
      <c r="A141" s="193">
        <v>618</v>
      </c>
      <c r="B141" s="194" t="s">
        <v>3426</v>
      </c>
      <c r="D141" s="193">
        <v>307</v>
      </c>
      <c r="E141" s="194" t="s">
        <v>3427</v>
      </c>
      <c r="G141" s="193">
        <v>565</v>
      </c>
      <c r="H141" s="194" t="s">
        <v>3428</v>
      </c>
    </row>
    <row r="142" spans="1:8" ht="14.1" customHeight="1" x14ac:dyDescent="0.2">
      <c r="A142" s="193">
        <v>125</v>
      </c>
      <c r="B142" s="194" t="s">
        <v>3429</v>
      </c>
      <c r="D142" s="193">
        <v>308</v>
      </c>
      <c r="E142" s="194" t="s">
        <v>3430</v>
      </c>
      <c r="G142" s="193">
        <v>558</v>
      </c>
      <c r="H142" s="194" t="s">
        <v>3431</v>
      </c>
    </row>
    <row r="143" spans="1:8" ht="14.1" customHeight="1" x14ac:dyDescent="0.2">
      <c r="A143" s="193">
        <v>569</v>
      </c>
      <c r="B143" s="194" t="s">
        <v>3432</v>
      </c>
      <c r="D143" s="193">
        <v>605</v>
      </c>
      <c r="E143" s="194" t="s">
        <v>3433</v>
      </c>
      <c r="G143" s="193">
        <v>480</v>
      </c>
      <c r="H143" s="194" t="s">
        <v>3434</v>
      </c>
    </row>
    <row r="144" spans="1:8" ht="14.1" customHeight="1" x14ac:dyDescent="0.2">
      <c r="A144" s="195">
        <v>127</v>
      </c>
      <c r="B144" s="196" t="s">
        <v>3435</v>
      </c>
      <c r="D144" s="195">
        <v>309</v>
      </c>
      <c r="E144" s="196" t="s">
        <v>3436</v>
      </c>
      <c r="G144" s="195">
        <v>481</v>
      </c>
      <c r="H144" s="196" t="s">
        <v>3437</v>
      </c>
    </row>
    <row r="145" spans="1:8" ht="14.1" customHeight="1" x14ac:dyDescent="0.2">
      <c r="A145" s="195">
        <v>129</v>
      </c>
      <c r="B145" s="196" t="s">
        <v>3438</v>
      </c>
      <c r="D145" s="195">
        <v>542</v>
      </c>
      <c r="E145" s="196" t="s">
        <v>3439</v>
      </c>
      <c r="G145" s="195">
        <v>483</v>
      </c>
      <c r="H145" s="196" t="s">
        <v>3440</v>
      </c>
    </row>
    <row r="146" spans="1:8" ht="14.1" customHeight="1" x14ac:dyDescent="0.2">
      <c r="A146" s="195">
        <v>604</v>
      </c>
      <c r="B146" s="196" t="s">
        <v>3441</v>
      </c>
      <c r="D146" s="195">
        <v>311</v>
      </c>
      <c r="E146" s="196" t="s">
        <v>3442</v>
      </c>
      <c r="G146" s="195">
        <v>484</v>
      </c>
      <c r="H146" s="196" t="s">
        <v>3443</v>
      </c>
    </row>
    <row r="147" spans="1:8" ht="14.1" customHeight="1" x14ac:dyDescent="0.2">
      <c r="A147" s="195">
        <v>130</v>
      </c>
      <c r="B147" s="196" t="s">
        <v>3444</v>
      </c>
      <c r="D147" s="195">
        <v>312</v>
      </c>
      <c r="E147" s="196" t="s">
        <v>3445</v>
      </c>
      <c r="G147" s="195">
        <v>485</v>
      </c>
      <c r="H147" s="196" t="s">
        <v>3446</v>
      </c>
    </row>
    <row r="148" spans="1:8" ht="14.1" customHeight="1" x14ac:dyDescent="0.2">
      <c r="A148" s="195">
        <v>131</v>
      </c>
      <c r="B148" s="196" t="s">
        <v>3447</v>
      </c>
      <c r="D148" s="195">
        <v>313</v>
      </c>
      <c r="E148" s="196" t="s">
        <v>3448</v>
      </c>
      <c r="G148" s="195">
        <v>486</v>
      </c>
      <c r="H148" s="196" t="s">
        <v>3449</v>
      </c>
    </row>
    <row r="149" spans="1:8" ht="14.1" customHeight="1" x14ac:dyDescent="0.2">
      <c r="A149" s="195">
        <v>132</v>
      </c>
      <c r="B149" s="196" t="s">
        <v>3450</v>
      </c>
      <c r="D149" s="195">
        <v>314</v>
      </c>
      <c r="E149" s="196" t="s">
        <v>3451</v>
      </c>
      <c r="G149" s="195">
        <v>487</v>
      </c>
      <c r="H149" s="196" t="s">
        <v>3452</v>
      </c>
    </row>
    <row r="150" spans="1:8" ht="14.1" customHeight="1" x14ac:dyDescent="0.2">
      <c r="A150" s="195">
        <v>134</v>
      </c>
      <c r="B150" s="196" t="s">
        <v>3453</v>
      </c>
      <c r="D150" s="195">
        <v>535</v>
      </c>
      <c r="E150" s="196" t="s">
        <v>3454</v>
      </c>
      <c r="G150" s="195">
        <v>488</v>
      </c>
      <c r="H150" s="196" t="s">
        <v>3455</v>
      </c>
    </row>
    <row r="151" spans="1:8" ht="14.1" customHeight="1" x14ac:dyDescent="0.2">
      <c r="A151" s="195">
        <v>135</v>
      </c>
      <c r="B151" s="196" t="s">
        <v>3456</v>
      </c>
      <c r="D151" s="195">
        <v>315</v>
      </c>
      <c r="E151" s="196" t="s">
        <v>3457</v>
      </c>
      <c r="G151" s="195">
        <v>489</v>
      </c>
      <c r="H151" s="196" t="s">
        <v>3458</v>
      </c>
    </row>
    <row r="152" spans="1:8" ht="14.1" customHeight="1" x14ac:dyDescent="0.2">
      <c r="A152" s="195">
        <v>136</v>
      </c>
      <c r="B152" s="196" t="s">
        <v>3459</v>
      </c>
      <c r="D152" s="195">
        <v>316</v>
      </c>
      <c r="E152" s="196" t="s">
        <v>3460</v>
      </c>
      <c r="G152" s="195">
        <v>490</v>
      </c>
      <c r="H152" s="196" t="s">
        <v>3461</v>
      </c>
    </row>
    <row r="153" spans="1:8" ht="14.1" customHeight="1" x14ac:dyDescent="0.2">
      <c r="A153" s="195">
        <v>137</v>
      </c>
      <c r="B153" s="196" t="s">
        <v>3462</v>
      </c>
      <c r="D153" s="195">
        <v>317</v>
      </c>
      <c r="E153" s="196" t="s">
        <v>3463</v>
      </c>
      <c r="G153" s="195">
        <v>491</v>
      </c>
      <c r="H153" s="196" t="s">
        <v>3464</v>
      </c>
    </row>
    <row r="154" spans="1:8" ht="14.1" customHeight="1" x14ac:dyDescent="0.2">
      <c r="A154" s="195">
        <v>138</v>
      </c>
      <c r="B154" s="196" t="s">
        <v>3465</v>
      </c>
      <c r="D154" s="195">
        <v>318</v>
      </c>
      <c r="E154" s="196" t="s">
        <v>3466</v>
      </c>
      <c r="G154" s="195">
        <v>492</v>
      </c>
      <c r="H154" s="196" t="s">
        <v>3467</v>
      </c>
    </row>
    <row r="155" spans="1:8" ht="14.1" customHeight="1" x14ac:dyDescent="0.2">
      <c r="A155" s="195">
        <v>139</v>
      </c>
      <c r="B155" s="196" t="s">
        <v>3468</v>
      </c>
      <c r="D155" s="195">
        <v>320</v>
      </c>
      <c r="E155" s="196" t="s">
        <v>3469</v>
      </c>
      <c r="G155" s="195">
        <v>493</v>
      </c>
      <c r="H155" s="196" t="s">
        <v>3470</v>
      </c>
    </row>
    <row r="156" spans="1:8" ht="14.1" customHeight="1" x14ac:dyDescent="0.2">
      <c r="A156" s="195">
        <v>140</v>
      </c>
      <c r="B156" s="196" t="s">
        <v>3471</v>
      </c>
      <c r="D156" s="195">
        <v>321</v>
      </c>
      <c r="E156" s="196" t="s">
        <v>3472</v>
      </c>
      <c r="G156" s="195">
        <v>494</v>
      </c>
      <c r="H156" s="196" t="s">
        <v>3473</v>
      </c>
    </row>
    <row r="157" spans="1:8" ht="14.1" customHeight="1" x14ac:dyDescent="0.2">
      <c r="A157" s="195">
        <v>141</v>
      </c>
      <c r="B157" s="196" t="s">
        <v>3474</v>
      </c>
      <c r="D157" s="195">
        <v>323</v>
      </c>
      <c r="E157" s="196" t="s">
        <v>3475</v>
      </c>
      <c r="G157" s="195">
        <v>495</v>
      </c>
      <c r="H157" s="196" t="s">
        <v>3476</v>
      </c>
    </row>
    <row r="158" spans="1:8" ht="14.1" customHeight="1" x14ac:dyDescent="0.2">
      <c r="A158" s="195">
        <v>510</v>
      </c>
      <c r="B158" s="196" t="s">
        <v>3477</v>
      </c>
      <c r="D158" s="195">
        <v>324</v>
      </c>
      <c r="E158" s="196" t="s">
        <v>3478</v>
      </c>
      <c r="G158" s="195">
        <v>497</v>
      </c>
      <c r="H158" s="196" t="s">
        <v>3479</v>
      </c>
    </row>
    <row r="159" spans="1:8" ht="14.1" customHeight="1" x14ac:dyDescent="0.2">
      <c r="A159" s="195">
        <v>144</v>
      </c>
      <c r="B159" s="196" t="s">
        <v>3480</v>
      </c>
      <c r="D159" s="195">
        <v>325</v>
      </c>
      <c r="E159" s="196" t="s">
        <v>3481</v>
      </c>
      <c r="G159" s="195">
        <v>498</v>
      </c>
      <c r="H159" s="196" t="s">
        <v>3482</v>
      </c>
    </row>
    <row r="160" spans="1:8" ht="14.1" customHeight="1" x14ac:dyDescent="0.2">
      <c r="A160" s="195">
        <v>145</v>
      </c>
      <c r="B160" s="196" t="s">
        <v>3483</v>
      </c>
      <c r="D160" s="195">
        <v>326</v>
      </c>
      <c r="E160" s="196" t="s">
        <v>3484</v>
      </c>
      <c r="G160" s="195">
        <v>579</v>
      </c>
      <c r="H160" s="196" t="s">
        <v>3485</v>
      </c>
    </row>
    <row r="161" spans="1:8" ht="14.1" customHeight="1" x14ac:dyDescent="0.2">
      <c r="A161" s="195">
        <v>146</v>
      </c>
      <c r="B161" s="196" t="s">
        <v>3486</v>
      </c>
      <c r="D161" s="195">
        <v>327</v>
      </c>
      <c r="E161" s="196" t="s">
        <v>3487</v>
      </c>
      <c r="G161" s="195">
        <v>499</v>
      </c>
      <c r="H161" s="196" t="s">
        <v>3488</v>
      </c>
    </row>
    <row r="162" spans="1:8" ht="14.1" customHeight="1" x14ac:dyDescent="0.2">
      <c r="A162" s="195">
        <v>148</v>
      </c>
      <c r="B162" s="196" t="s">
        <v>3489</v>
      </c>
      <c r="D162" s="195">
        <v>328</v>
      </c>
      <c r="E162" s="196" t="s">
        <v>3490</v>
      </c>
      <c r="G162" s="195">
        <v>500</v>
      </c>
      <c r="H162" s="196" t="s">
        <v>3491</v>
      </c>
    </row>
    <row r="163" spans="1:8" ht="14.1" customHeight="1" x14ac:dyDescent="0.2">
      <c r="A163" s="195">
        <v>149</v>
      </c>
      <c r="B163" s="196" t="s">
        <v>3492</v>
      </c>
      <c r="D163" s="195">
        <v>329</v>
      </c>
      <c r="E163" s="196" t="s">
        <v>3493</v>
      </c>
      <c r="G163" s="195">
        <v>502</v>
      </c>
      <c r="H163" s="196" t="s">
        <v>3494</v>
      </c>
    </row>
    <row r="164" spans="1:8" ht="14.1" customHeight="1" x14ac:dyDescent="0.2">
      <c r="A164" s="195">
        <v>150</v>
      </c>
      <c r="B164" s="196" t="s">
        <v>3495</v>
      </c>
      <c r="D164" s="195">
        <v>330</v>
      </c>
      <c r="E164" s="196" t="s">
        <v>3496</v>
      </c>
      <c r="G164" s="195">
        <v>584</v>
      </c>
      <c r="H164" s="196" t="s">
        <v>3497</v>
      </c>
    </row>
    <row r="165" spans="1:8" ht="14.1" customHeight="1" x14ac:dyDescent="0.2">
      <c r="A165" s="195">
        <v>152</v>
      </c>
      <c r="B165" s="196" t="s">
        <v>3498</v>
      </c>
      <c r="D165" s="195">
        <v>581</v>
      </c>
      <c r="E165" s="196" t="s">
        <v>3499</v>
      </c>
      <c r="G165" s="195">
        <v>503</v>
      </c>
      <c r="H165" s="196" t="s">
        <v>3500</v>
      </c>
    </row>
    <row r="166" spans="1:8" ht="14.1" customHeight="1" x14ac:dyDescent="0.2">
      <c r="A166" s="195">
        <v>153</v>
      </c>
      <c r="B166" s="196" t="s">
        <v>3501</v>
      </c>
      <c r="D166" s="195">
        <v>331</v>
      </c>
      <c r="E166" s="196" t="s">
        <v>3502</v>
      </c>
      <c r="G166" s="195">
        <v>504</v>
      </c>
      <c r="H166" s="196" t="s">
        <v>3503</v>
      </c>
    </row>
    <row r="167" spans="1:8" ht="14.1" customHeight="1" x14ac:dyDescent="0.2">
      <c r="A167" s="195">
        <v>154</v>
      </c>
      <c r="B167" s="196" t="s">
        <v>3504</v>
      </c>
      <c r="D167" s="195">
        <v>332</v>
      </c>
      <c r="E167" s="196" t="s">
        <v>3505</v>
      </c>
      <c r="G167" s="195">
        <v>505</v>
      </c>
      <c r="H167" s="196" t="s">
        <v>3506</v>
      </c>
    </row>
    <row r="168" spans="1:8" ht="14.1" customHeight="1" x14ac:dyDescent="0.2">
      <c r="A168" s="195">
        <v>155</v>
      </c>
      <c r="B168" s="196" t="s">
        <v>3507</v>
      </c>
      <c r="D168" s="195">
        <v>333</v>
      </c>
      <c r="E168" s="196" t="s">
        <v>3508</v>
      </c>
      <c r="G168" s="195">
        <v>506</v>
      </c>
      <c r="H168" s="196" t="s">
        <v>3509</v>
      </c>
    </row>
    <row r="169" spans="1:8" ht="14.1" customHeight="1" x14ac:dyDescent="0.2">
      <c r="A169" s="195">
        <v>156</v>
      </c>
      <c r="B169" s="196" t="s">
        <v>3510</v>
      </c>
      <c r="D169" s="195">
        <v>334</v>
      </c>
      <c r="E169" s="196" t="s">
        <v>3511</v>
      </c>
      <c r="G169" s="195">
        <v>507</v>
      </c>
      <c r="H169" s="196" t="s">
        <v>3512</v>
      </c>
    </row>
    <row r="170" spans="1:8" ht="14.1" customHeight="1" x14ac:dyDescent="0.2">
      <c r="A170" s="195">
        <v>158</v>
      </c>
      <c r="B170" s="196" t="s">
        <v>3513</v>
      </c>
      <c r="D170" s="195">
        <v>455</v>
      </c>
      <c r="E170" s="196" t="s">
        <v>3514</v>
      </c>
      <c r="G170" s="195">
        <v>508</v>
      </c>
      <c r="H170" s="196" t="s">
        <v>3515</v>
      </c>
    </row>
    <row r="171" spans="1:8" ht="14.1" customHeight="1" x14ac:dyDescent="0.2">
      <c r="A171" s="195">
        <v>159</v>
      </c>
      <c r="B171" s="196" t="s">
        <v>3516</v>
      </c>
      <c r="D171" s="195">
        <v>335</v>
      </c>
      <c r="E171" s="196" t="s">
        <v>3517</v>
      </c>
      <c r="G171" s="195">
        <v>509</v>
      </c>
      <c r="H171" s="196" t="s">
        <v>3518</v>
      </c>
    </row>
    <row r="172" spans="1:8" ht="14.1" customHeight="1" x14ac:dyDescent="0.2">
      <c r="A172" s="195">
        <v>161</v>
      </c>
      <c r="B172" s="196" t="s">
        <v>3519</v>
      </c>
      <c r="D172" s="195">
        <v>337</v>
      </c>
      <c r="E172" s="196" t="s">
        <v>3520</v>
      </c>
      <c r="G172" s="195">
        <v>511</v>
      </c>
      <c r="H172" s="196" t="s">
        <v>3521</v>
      </c>
    </row>
    <row r="173" spans="1:8" ht="14.1" customHeight="1" x14ac:dyDescent="0.2">
      <c r="A173" s="195">
        <v>609</v>
      </c>
      <c r="B173" s="196" t="s">
        <v>3522</v>
      </c>
      <c r="D173" s="195">
        <v>338</v>
      </c>
      <c r="E173" s="196" t="s">
        <v>3523</v>
      </c>
      <c r="G173" s="195">
        <v>512</v>
      </c>
      <c r="H173" s="196" t="s">
        <v>3524</v>
      </c>
    </row>
    <row r="174" spans="1:8" ht="14.1" customHeight="1" x14ac:dyDescent="0.2">
      <c r="A174" s="195">
        <v>163</v>
      </c>
      <c r="B174" s="196" t="s">
        <v>3525</v>
      </c>
      <c r="D174" s="195">
        <v>339</v>
      </c>
      <c r="E174" s="196" t="s">
        <v>3526</v>
      </c>
      <c r="G174" s="195">
        <v>513</v>
      </c>
      <c r="H174" s="196" t="s">
        <v>3527</v>
      </c>
    </row>
    <row r="175" spans="1:8" ht="14.1" customHeight="1" x14ac:dyDescent="0.2">
      <c r="A175" s="195">
        <v>164</v>
      </c>
      <c r="B175" s="196" t="s">
        <v>3528</v>
      </c>
      <c r="D175" s="195">
        <v>340</v>
      </c>
      <c r="E175" s="196" t="s">
        <v>3529</v>
      </c>
      <c r="G175" s="195">
        <v>514</v>
      </c>
      <c r="H175" s="196" t="s">
        <v>3530</v>
      </c>
    </row>
    <row r="176" spans="1:8" ht="14.1" customHeight="1" x14ac:dyDescent="0.2">
      <c r="A176" s="195">
        <v>165</v>
      </c>
      <c r="B176" s="196" t="s">
        <v>3531</v>
      </c>
      <c r="D176" s="195">
        <v>271</v>
      </c>
      <c r="E176" s="196" t="s">
        <v>3532</v>
      </c>
      <c r="G176" s="195">
        <v>516</v>
      </c>
      <c r="H176" s="196" t="s">
        <v>3533</v>
      </c>
    </row>
    <row r="177" spans="1:8" ht="14.1" customHeight="1" x14ac:dyDescent="0.2">
      <c r="A177" s="195">
        <v>599</v>
      </c>
      <c r="B177" s="196" t="s">
        <v>3534</v>
      </c>
      <c r="D177" s="195">
        <v>616</v>
      </c>
      <c r="E177" s="196" t="s">
        <v>3535</v>
      </c>
      <c r="G177" s="195">
        <v>625</v>
      </c>
      <c r="H177" s="196" t="s">
        <v>3536</v>
      </c>
    </row>
    <row r="178" spans="1:8" ht="14.1" customHeight="1" x14ac:dyDescent="0.2">
      <c r="A178" s="195">
        <v>166</v>
      </c>
      <c r="B178" s="196" t="s">
        <v>3537</v>
      </c>
      <c r="D178" s="195">
        <v>341</v>
      </c>
      <c r="E178" s="196" t="s">
        <v>3538</v>
      </c>
      <c r="G178" s="195">
        <v>517</v>
      </c>
      <c r="H178" s="196" t="s">
        <v>3539</v>
      </c>
    </row>
    <row r="179" spans="1:8" ht="14.1" customHeight="1" x14ac:dyDescent="0.2">
      <c r="A179" s="195">
        <v>167</v>
      </c>
      <c r="B179" s="196" t="s">
        <v>3540</v>
      </c>
      <c r="D179" s="195">
        <v>342</v>
      </c>
      <c r="E179" s="196" t="s">
        <v>3541</v>
      </c>
      <c r="G179" s="195">
        <v>518</v>
      </c>
      <c r="H179" s="196" t="s">
        <v>3542</v>
      </c>
    </row>
    <row r="180" spans="1:8" ht="14.1" customHeight="1" x14ac:dyDescent="0.2">
      <c r="A180" s="195">
        <v>168</v>
      </c>
      <c r="B180" s="196" t="s">
        <v>3543</v>
      </c>
      <c r="D180" s="195">
        <v>343</v>
      </c>
      <c r="E180" s="196" t="s">
        <v>3544</v>
      </c>
      <c r="G180" s="195">
        <v>519</v>
      </c>
      <c r="H180" s="196" t="s">
        <v>3545</v>
      </c>
    </row>
    <row r="181" spans="1:8" ht="14.1" customHeight="1" x14ac:dyDescent="0.2">
      <c r="A181" s="195">
        <v>169</v>
      </c>
      <c r="B181" s="196" t="s">
        <v>3546</v>
      </c>
      <c r="D181" s="195">
        <v>544</v>
      </c>
      <c r="E181" s="196" t="s">
        <v>3547</v>
      </c>
      <c r="G181" s="195">
        <v>520</v>
      </c>
      <c r="H181" s="196" t="s">
        <v>3548</v>
      </c>
    </row>
    <row r="182" spans="1:8" ht="14.1" customHeight="1" x14ac:dyDescent="0.2">
      <c r="A182" s="195">
        <v>170</v>
      </c>
      <c r="B182" s="196" t="s">
        <v>3549</v>
      </c>
      <c r="D182" s="195">
        <v>344</v>
      </c>
      <c r="E182" s="196" t="s">
        <v>3550</v>
      </c>
      <c r="G182" s="195">
        <v>595</v>
      </c>
      <c r="H182" s="196" t="s">
        <v>3551</v>
      </c>
    </row>
    <row r="183" spans="1:8" ht="14.1" customHeight="1" x14ac:dyDescent="0.2">
      <c r="A183" s="195">
        <v>171</v>
      </c>
      <c r="B183" s="196" t="s">
        <v>3552</v>
      </c>
      <c r="D183" s="195">
        <v>345</v>
      </c>
      <c r="E183" s="196" t="s">
        <v>3553</v>
      </c>
      <c r="G183" s="195">
        <v>521</v>
      </c>
      <c r="H183" s="196" t="s">
        <v>3554</v>
      </c>
    </row>
    <row r="184" spans="1:8" ht="14.1" customHeight="1" x14ac:dyDescent="0.2">
      <c r="A184" s="195">
        <v>552</v>
      </c>
      <c r="B184" s="196" t="s">
        <v>3555</v>
      </c>
      <c r="D184" s="195">
        <v>346</v>
      </c>
      <c r="E184" s="196" t="s">
        <v>3556</v>
      </c>
      <c r="G184" s="195">
        <v>133</v>
      </c>
      <c r="H184" s="196" t="s">
        <v>3557</v>
      </c>
    </row>
    <row r="185" spans="1:8" ht="14.1" customHeight="1" x14ac:dyDescent="0.2">
      <c r="A185" s="195">
        <v>172</v>
      </c>
      <c r="B185" s="196" t="s">
        <v>3558</v>
      </c>
      <c r="D185" s="195">
        <v>347</v>
      </c>
      <c r="E185" s="196" t="s">
        <v>3559</v>
      </c>
      <c r="G185" s="195">
        <v>522</v>
      </c>
      <c r="H185" s="196" t="s">
        <v>3560</v>
      </c>
    </row>
    <row r="186" spans="1:8" ht="14.1" customHeight="1" x14ac:dyDescent="0.2">
      <c r="A186" s="195">
        <v>173</v>
      </c>
      <c r="B186" s="196" t="s">
        <v>3561</v>
      </c>
      <c r="D186" s="195">
        <v>348</v>
      </c>
      <c r="E186" s="196" t="s">
        <v>3562</v>
      </c>
      <c r="G186" s="195">
        <v>543</v>
      </c>
      <c r="H186" s="196" t="s">
        <v>3563</v>
      </c>
    </row>
    <row r="187" spans="1:8" ht="14.1" customHeight="1" x14ac:dyDescent="0.2">
      <c r="A187" s="195">
        <v>559</v>
      </c>
      <c r="B187" s="196" t="s">
        <v>3564</v>
      </c>
      <c r="D187" s="195">
        <v>349</v>
      </c>
      <c r="E187" s="196" t="s">
        <v>3565</v>
      </c>
      <c r="G187" s="195">
        <v>523</v>
      </c>
      <c r="H187" s="196" t="s">
        <v>3566</v>
      </c>
    </row>
    <row r="188" spans="1:8" ht="14.1" customHeight="1" x14ac:dyDescent="0.2">
      <c r="A188" s="195">
        <v>560</v>
      </c>
      <c r="B188" s="196" t="s">
        <v>3567</v>
      </c>
      <c r="D188" s="195">
        <v>350</v>
      </c>
      <c r="E188" s="196" t="s">
        <v>3568</v>
      </c>
      <c r="G188" s="195">
        <v>524</v>
      </c>
      <c r="H188" s="196" t="s">
        <v>3569</v>
      </c>
    </row>
    <row r="189" spans="1:8" ht="14.1" customHeight="1" x14ac:dyDescent="0.2">
      <c r="A189" s="195">
        <v>623</v>
      </c>
      <c r="B189" s="196" t="s">
        <v>3570</v>
      </c>
      <c r="D189" s="195">
        <v>573</v>
      </c>
      <c r="E189" s="196" t="s">
        <v>3571</v>
      </c>
      <c r="G189" s="195">
        <v>525</v>
      </c>
      <c r="H189" s="196" t="s">
        <v>3572</v>
      </c>
    </row>
    <row r="190" spans="1:8" ht="14.1" customHeight="1" x14ac:dyDescent="0.2">
      <c r="A190" s="195">
        <v>175</v>
      </c>
      <c r="B190" s="196" t="s">
        <v>3573</v>
      </c>
      <c r="D190" s="195">
        <v>351</v>
      </c>
      <c r="E190" s="196" t="s">
        <v>3574</v>
      </c>
      <c r="G190" s="195">
        <v>526</v>
      </c>
      <c r="H190" s="196" t="s">
        <v>3575</v>
      </c>
    </row>
    <row r="191" spans="1:8" ht="14.1" customHeight="1" x14ac:dyDescent="0.2">
      <c r="A191" s="195">
        <v>176</v>
      </c>
      <c r="B191" s="196" t="s">
        <v>3576</v>
      </c>
      <c r="D191" s="195">
        <v>352</v>
      </c>
      <c r="E191" s="196" t="s">
        <v>3577</v>
      </c>
      <c r="G191" s="195">
        <v>527</v>
      </c>
      <c r="H191" s="196" t="s">
        <v>3578</v>
      </c>
    </row>
    <row r="192" spans="1:8" ht="14.1" customHeight="1" x14ac:dyDescent="0.2">
      <c r="A192" s="195">
        <v>177</v>
      </c>
      <c r="B192" s="196" t="s">
        <v>3579</v>
      </c>
      <c r="D192" s="195">
        <v>354</v>
      </c>
      <c r="E192" s="196" t="s">
        <v>3580</v>
      </c>
      <c r="G192" s="195">
        <v>528</v>
      </c>
      <c r="H192" s="196" t="s">
        <v>3581</v>
      </c>
    </row>
    <row r="193" spans="1:8" ht="14.1" customHeight="1" x14ac:dyDescent="0.2">
      <c r="A193" s="195">
        <v>178</v>
      </c>
      <c r="B193" s="196" t="s">
        <v>3582</v>
      </c>
      <c r="D193" s="195">
        <v>355</v>
      </c>
      <c r="E193" s="196" t="s">
        <v>3583</v>
      </c>
      <c r="G193" s="195">
        <v>566</v>
      </c>
      <c r="H193" s="196" t="s">
        <v>3584</v>
      </c>
    </row>
    <row r="194" spans="1:8" ht="14.1" customHeight="1" x14ac:dyDescent="0.2">
      <c r="A194" s="195">
        <v>179</v>
      </c>
      <c r="B194" s="196" t="s">
        <v>3585</v>
      </c>
      <c r="D194" s="195">
        <v>356</v>
      </c>
      <c r="E194" s="196" t="s">
        <v>3586</v>
      </c>
      <c r="G194" s="195">
        <v>530</v>
      </c>
      <c r="H194" s="196" t="s">
        <v>3587</v>
      </c>
    </row>
    <row r="195" spans="1:8" ht="14.1" customHeight="1" x14ac:dyDescent="0.2">
      <c r="A195" s="195">
        <v>596</v>
      </c>
      <c r="B195" s="196" t="s">
        <v>3588</v>
      </c>
      <c r="D195" s="195">
        <v>589</v>
      </c>
      <c r="E195" s="196" t="s">
        <v>3589</v>
      </c>
      <c r="G195" s="195">
        <v>531</v>
      </c>
      <c r="H195" s="196" t="s">
        <v>3590</v>
      </c>
    </row>
    <row r="196" spans="1:8" ht="14.1" customHeight="1" x14ac:dyDescent="0.2">
      <c r="A196" s="195">
        <v>180</v>
      </c>
      <c r="B196" s="196" t="s">
        <v>3591</v>
      </c>
      <c r="D196" s="195">
        <v>620</v>
      </c>
      <c r="E196" s="196" t="s">
        <v>3592</v>
      </c>
      <c r="G196" s="195">
        <v>540</v>
      </c>
      <c r="H196" s="196" t="s">
        <v>3593</v>
      </c>
    </row>
    <row r="197" spans="1:8" ht="14.1" customHeight="1" x14ac:dyDescent="0.2">
      <c r="A197" s="195">
        <v>181</v>
      </c>
      <c r="B197" s="196" t="s">
        <v>3594</v>
      </c>
      <c r="D197" s="195">
        <v>590</v>
      </c>
      <c r="E197" s="196" t="s">
        <v>3595</v>
      </c>
      <c r="G197" s="195">
        <v>602</v>
      </c>
      <c r="H197" s="196" t="s">
        <v>3596</v>
      </c>
    </row>
    <row r="198" spans="1:8" ht="14.1" customHeight="1" x14ac:dyDescent="0.2">
      <c r="A198" s="195">
        <v>597</v>
      </c>
      <c r="B198" s="196" t="s">
        <v>3597</v>
      </c>
      <c r="D198" s="195">
        <v>357</v>
      </c>
      <c r="E198" s="196" t="s">
        <v>3598</v>
      </c>
      <c r="G198" s="195">
        <v>534</v>
      </c>
      <c r="H198" s="196" t="s">
        <v>3599</v>
      </c>
    </row>
    <row r="199" spans="1:8" ht="14.1" customHeight="1" x14ac:dyDescent="0.2">
      <c r="A199" s="195">
        <v>183</v>
      </c>
      <c r="B199" s="196" t="s">
        <v>3600</v>
      </c>
      <c r="D199" s="195">
        <v>583</v>
      </c>
      <c r="E199" s="196" t="s">
        <v>3601</v>
      </c>
      <c r="G199" s="197"/>
      <c r="H199" s="198"/>
    </row>
    <row r="200" spans="1:8" ht="14.1" customHeight="1" x14ac:dyDescent="0.2">
      <c r="A200" s="199">
        <v>184</v>
      </c>
      <c r="B200" s="200" t="s">
        <v>3602</v>
      </c>
      <c r="D200" s="199">
        <v>574</v>
      </c>
      <c r="E200" s="200" t="s">
        <v>3601</v>
      </c>
      <c r="G200" s="201"/>
      <c r="H200" s="202"/>
    </row>
    <row r="201" spans="1:8" ht="5.0999999999999996" customHeight="1" x14ac:dyDescent="0.2"/>
    <row r="202" spans="1:8" ht="30" customHeight="1" x14ac:dyDescent="0.2">
      <c r="A202" s="486" t="s">
        <v>3603</v>
      </c>
      <c r="B202" s="487"/>
      <c r="C202" s="488" t="s">
        <v>3038</v>
      </c>
      <c r="D202" s="489"/>
      <c r="E202" s="490"/>
      <c r="F202" s="488" t="s">
        <v>3604</v>
      </c>
      <c r="G202" s="489"/>
      <c r="H202" s="490"/>
    </row>
    <row r="203" spans="1:8" ht="15" customHeight="1" x14ac:dyDescent="0.2">
      <c r="A203" s="203" t="s">
        <v>3605</v>
      </c>
      <c r="B203" s="462" t="s">
        <v>3606</v>
      </c>
      <c r="C203" s="463"/>
      <c r="D203" s="463"/>
      <c r="E203" s="463"/>
      <c r="F203" s="463"/>
      <c r="G203" s="463"/>
      <c r="H203" s="463"/>
    </row>
    <row r="204" spans="1:8" ht="15" customHeight="1" x14ac:dyDescent="0.2">
      <c r="A204" s="204">
        <v>10</v>
      </c>
      <c r="B204" s="205" t="s">
        <v>725</v>
      </c>
      <c r="C204" s="206"/>
      <c r="D204" s="206"/>
      <c r="E204" s="206"/>
      <c r="F204" s="206"/>
      <c r="G204" s="206"/>
      <c r="H204" s="207"/>
    </row>
    <row r="205" spans="1:8" ht="15" customHeight="1" x14ac:dyDescent="0.2">
      <c r="A205" s="208">
        <v>12</v>
      </c>
      <c r="B205" s="209" t="s">
        <v>726</v>
      </c>
      <c r="C205" s="210"/>
      <c r="D205" s="210"/>
      <c r="E205" s="210"/>
      <c r="F205" s="210"/>
      <c r="G205" s="210"/>
      <c r="H205" s="211"/>
    </row>
    <row r="206" spans="1:8" ht="15" customHeight="1" x14ac:dyDescent="0.2">
      <c r="A206" s="208">
        <v>15</v>
      </c>
      <c r="B206" s="209" t="s">
        <v>727</v>
      </c>
      <c r="C206" s="210"/>
      <c r="D206" s="210"/>
      <c r="E206" s="210"/>
      <c r="F206" s="210"/>
      <c r="G206" s="210"/>
      <c r="H206" s="211"/>
    </row>
    <row r="207" spans="1:8" ht="15" customHeight="1" x14ac:dyDescent="0.2">
      <c r="A207" s="208">
        <v>17</v>
      </c>
      <c r="B207" s="209" t="s">
        <v>728</v>
      </c>
      <c r="C207" s="210"/>
      <c r="D207" s="210"/>
      <c r="E207" s="210"/>
      <c r="F207" s="210"/>
      <c r="G207" s="210"/>
      <c r="H207" s="211"/>
    </row>
    <row r="208" spans="1:8" ht="15" customHeight="1" x14ac:dyDescent="0.2">
      <c r="A208" s="208">
        <v>18</v>
      </c>
      <c r="B208" s="209" t="s">
        <v>729</v>
      </c>
      <c r="C208" s="210"/>
      <c r="D208" s="210"/>
      <c r="E208" s="210"/>
      <c r="F208" s="210"/>
      <c r="G208" s="210"/>
      <c r="H208" s="211"/>
    </row>
    <row r="209" spans="1:8" ht="15" customHeight="1" x14ac:dyDescent="0.2">
      <c r="A209" s="208">
        <v>20</v>
      </c>
      <c r="B209" s="209" t="s">
        <v>730</v>
      </c>
      <c r="C209" s="210"/>
      <c r="D209" s="210"/>
      <c r="E209" s="210"/>
      <c r="F209" s="210"/>
      <c r="G209" s="210"/>
      <c r="H209" s="211"/>
    </row>
    <row r="210" spans="1:8" ht="15" customHeight="1" x14ac:dyDescent="0.2">
      <c r="A210" s="208">
        <v>25</v>
      </c>
      <c r="B210" s="209" t="s">
        <v>731</v>
      </c>
      <c r="C210" s="210"/>
      <c r="D210" s="210"/>
      <c r="E210" s="210"/>
      <c r="F210" s="210"/>
      <c r="G210" s="210"/>
      <c r="H210" s="211"/>
    </row>
    <row r="211" spans="1:8" ht="15" customHeight="1" x14ac:dyDescent="0.2">
      <c r="A211" s="208">
        <v>27</v>
      </c>
      <c r="B211" s="209" t="s">
        <v>732</v>
      </c>
      <c r="C211" s="210"/>
      <c r="D211" s="210"/>
      <c r="E211" s="210"/>
      <c r="F211" s="210"/>
      <c r="G211" s="210"/>
      <c r="H211" s="211"/>
    </row>
    <row r="212" spans="1:8" ht="15" customHeight="1" x14ac:dyDescent="0.2">
      <c r="A212" s="208">
        <v>28</v>
      </c>
      <c r="B212" s="209" t="s">
        <v>733</v>
      </c>
      <c r="C212" s="210"/>
      <c r="D212" s="210"/>
      <c r="E212" s="210"/>
      <c r="F212" s="210"/>
      <c r="G212" s="210"/>
      <c r="H212" s="211"/>
    </row>
    <row r="213" spans="1:8" ht="15" customHeight="1" x14ac:dyDescent="0.2">
      <c r="A213" s="208">
        <v>30</v>
      </c>
      <c r="B213" s="209" t="s">
        <v>734</v>
      </c>
      <c r="C213" s="212"/>
      <c r="D213" s="212"/>
      <c r="E213" s="212"/>
      <c r="F213" s="212"/>
      <c r="G213" s="212"/>
      <c r="H213" s="213"/>
    </row>
    <row r="214" spans="1:8" ht="15" customHeight="1" x14ac:dyDescent="0.2">
      <c r="A214" s="208">
        <v>32</v>
      </c>
      <c r="B214" s="209" t="s">
        <v>735</v>
      </c>
      <c r="C214" s="210"/>
      <c r="D214" s="210"/>
      <c r="E214" s="210"/>
      <c r="F214" s="210"/>
      <c r="G214" s="210"/>
      <c r="H214" s="211"/>
    </row>
    <row r="215" spans="1:8" ht="15" customHeight="1" x14ac:dyDescent="0.2">
      <c r="A215" s="208">
        <v>33</v>
      </c>
      <c r="B215" s="209" t="s">
        <v>736</v>
      </c>
      <c r="C215" s="212"/>
      <c r="D215" s="212"/>
      <c r="E215" s="212"/>
      <c r="F215" s="212"/>
      <c r="G215" s="212"/>
      <c r="H215" s="213"/>
    </row>
    <row r="216" spans="1:8" ht="15" customHeight="1" x14ac:dyDescent="0.2">
      <c r="A216" s="208">
        <v>34</v>
      </c>
      <c r="B216" s="209" t="s">
        <v>737</v>
      </c>
      <c r="C216" s="212"/>
      <c r="D216" s="212"/>
      <c r="E216" s="212"/>
      <c r="F216" s="212"/>
      <c r="G216" s="212"/>
      <c r="H216" s="213"/>
    </row>
    <row r="217" spans="1:8" ht="15" customHeight="1" x14ac:dyDescent="0.2">
      <c r="A217" s="208">
        <v>36</v>
      </c>
      <c r="B217" s="209" t="s">
        <v>738</v>
      </c>
      <c r="C217" s="212"/>
      <c r="D217" s="212"/>
      <c r="E217" s="212"/>
      <c r="F217" s="212"/>
      <c r="G217" s="212"/>
      <c r="H217" s="213"/>
    </row>
    <row r="218" spans="1:8" ht="15" customHeight="1" x14ac:dyDescent="0.2">
      <c r="A218" s="208">
        <v>40</v>
      </c>
      <c r="B218" s="209" t="s">
        <v>739</v>
      </c>
      <c r="C218" s="212"/>
      <c r="D218" s="212"/>
      <c r="E218" s="212"/>
      <c r="F218" s="212"/>
      <c r="G218" s="212"/>
      <c r="H218" s="213"/>
    </row>
    <row r="219" spans="1:8" ht="15" customHeight="1" x14ac:dyDescent="0.2">
      <c r="A219" s="208">
        <v>41</v>
      </c>
      <c r="B219" s="209" t="s">
        <v>740</v>
      </c>
      <c r="C219" s="214"/>
      <c r="D219" s="214"/>
      <c r="E219" s="214"/>
      <c r="F219" s="214"/>
      <c r="G219" s="214"/>
      <c r="H219" s="215"/>
    </row>
    <row r="220" spans="1:8" ht="15" customHeight="1" x14ac:dyDescent="0.2">
      <c r="A220" s="208">
        <v>48</v>
      </c>
      <c r="B220" s="209" t="s">
        <v>741</v>
      </c>
      <c r="C220" s="212"/>
      <c r="D220" s="212"/>
      <c r="E220" s="212"/>
      <c r="F220" s="212"/>
      <c r="G220" s="212"/>
      <c r="H220" s="213"/>
    </row>
    <row r="221" spans="1:8" ht="15" customHeight="1" x14ac:dyDescent="0.2">
      <c r="A221" s="208">
        <v>49</v>
      </c>
      <c r="B221" s="209" t="s">
        <v>742</v>
      </c>
      <c r="C221" s="210"/>
      <c r="D221" s="210"/>
      <c r="E221" s="210"/>
      <c r="F221" s="210"/>
      <c r="G221" s="210"/>
      <c r="H221" s="211"/>
    </row>
    <row r="222" spans="1:8" ht="15" customHeight="1" x14ac:dyDescent="0.2">
      <c r="A222" s="208">
        <v>52</v>
      </c>
      <c r="B222" s="209" t="s">
        <v>743</v>
      </c>
      <c r="C222" s="212"/>
      <c r="D222" s="212"/>
      <c r="E222" s="212"/>
      <c r="F222" s="212"/>
      <c r="G222" s="212"/>
      <c r="H222" s="213"/>
    </row>
    <row r="223" spans="1:8" ht="15" customHeight="1" x14ac:dyDescent="0.2">
      <c r="A223" s="208">
        <v>54</v>
      </c>
      <c r="B223" s="209" t="s">
        <v>744</v>
      </c>
      <c r="C223" s="212"/>
      <c r="D223" s="212"/>
      <c r="E223" s="212"/>
      <c r="F223" s="212"/>
      <c r="G223" s="212"/>
      <c r="H223" s="213"/>
    </row>
    <row r="224" spans="1:8" ht="15" customHeight="1" x14ac:dyDescent="0.2">
      <c r="A224" s="208">
        <v>55</v>
      </c>
      <c r="B224" s="209" t="s">
        <v>745</v>
      </c>
      <c r="C224" s="214"/>
      <c r="D224" s="214"/>
      <c r="E224" s="214"/>
      <c r="F224" s="214"/>
      <c r="G224" s="214"/>
      <c r="H224" s="215"/>
    </row>
    <row r="225" spans="1:8" ht="15" customHeight="1" x14ac:dyDescent="0.2">
      <c r="A225" s="208">
        <v>60</v>
      </c>
      <c r="B225" s="209" t="s">
        <v>746</v>
      </c>
      <c r="C225" s="210"/>
      <c r="D225" s="210"/>
      <c r="E225" s="210"/>
      <c r="F225" s="210"/>
      <c r="G225" s="210"/>
      <c r="H225" s="211"/>
    </row>
    <row r="226" spans="1:8" ht="15" customHeight="1" x14ac:dyDescent="0.2">
      <c r="A226" s="208">
        <v>61</v>
      </c>
      <c r="B226" s="209" t="s">
        <v>747</v>
      </c>
      <c r="C226" s="214"/>
      <c r="D226" s="214"/>
      <c r="E226" s="214"/>
      <c r="F226" s="214"/>
      <c r="G226" s="214"/>
      <c r="H226" s="215"/>
    </row>
    <row r="227" spans="1:8" ht="15" customHeight="1" x14ac:dyDescent="0.2">
      <c r="A227" s="208">
        <v>65</v>
      </c>
      <c r="B227" s="209" t="s">
        <v>748</v>
      </c>
      <c r="C227" s="212"/>
      <c r="D227" s="212"/>
      <c r="E227" s="212"/>
      <c r="F227" s="212"/>
      <c r="G227" s="212"/>
      <c r="H227" s="213"/>
    </row>
    <row r="228" spans="1:8" ht="15" customHeight="1" x14ac:dyDescent="0.2">
      <c r="A228" s="208">
        <v>76</v>
      </c>
      <c r="B228" s="209" t="s">
        <v>749</v>
      </c>
      <c r="C228" s="212"/>
      <c r="D228" s="212"/>
      <c r="E228" s="212"/>
      <c r="F228" s="212"/>
      <c r="G228" s="212"/>
      <c r="H228" s="213"/>
    </row>
    <row r="229" spans="1:8" ht="15" customHeight="1" x14ac:dyDescent="0.2">
      <c r="A229" s="208">
        <v>77</v>
      </c>
      <c r="B229" s="209" t="s">
        <v>750</v>
      </c>
      <c r="C229" s="212"/>
      <c r="D229" s="212"/>
      <c r="E229" s="212"/>
      <c r="F229" s="212"/>
      <c r="G229" s="212"/>
      <c r="H229" s="213"/>
    </row>
    <row r="230" spans="1:8" ht="15" customHeight="1" x14ac:dyDescent="0.2">
      <c r="A230" s="208">
        <v>80</v>
      </c>
      <c r="B230" s="209" t="s">
        <v>751</v>
      </c>
      <c r="C230" s="212"/>
      <c r="D230" s="212"/>
      <c r="E230" s="212"/>
      <c r="F230" s="212"/>
      <c r="G230" s="212"/>
      <c r="H230" s="213"/>
    </row>
    <row r="231" spans="1:8" ht="15" customHeight="1" x14ac:dyDescent="0.2">
      <c r="A231" s="208">
        <v>86</v>
      </c>
      <c r="B231" s="209" t="s">
        <v>752</v>
      </c>
      <c r="C231" s="212"/>
      <c r="D231" s="212"/>
      <c r="E231" s="212"/>
      <c r="F231" s="212"/>
      <c r="G231" s="212"/>
      <c r="H231" s="213"/>
    </row>
    <row r="232" spans="1:8" ht="15" customHeight="1" x14ac:dyDescent="0.2">
      <c r="A232" s="208">
        <v>90</v>
      </c>
      <c r="B232" s="209" t="s">
        <v>753</v>
      </c>
      <c r="C232" s="210"/>
      <c r="D232" s="210"/>
      <c r="E232" s="210"/>
      <c r="F232" s="210"/>
      <c r="G232" s="210"/>
      <c r="H232" s="211"/>
    </row>
    <row r="233" spans="1:8" ht="15" customHeight="1" x14ac:dyDescent="0.2">
      <c r="A233" s="208">
        <v>95</v>
      </c>
      <c r="B233" s="209" t="s">
        <v>754</v>
      </c>
      <c r="C233" s="212"/>
      <c r="D233" s="212"/>
      <c r="E233" s="212"/>
      <c r="F233" s="212"/>
      <c r="G233" s="212"/>
      <c r="H233" s="213"/>
    </row>
    <row r="234" spans="1:8" ht="15" customHeight="1" x14ac:dyDescent="0.2">
      <c r="A234" s="208">
        <v>96</v>
      </c>
      <c r="B234" s="209" t="s">
        <v>755</v>
      </c>
      <c r="C234" s="210"/>
      <c r="D234" s="210"/>
      <c r="E234" s="210"/>
      <c r="F234" s="210"/>
      <c r="G234" s="210"/>
      <c r="H234" s="211"/>
    </row>
    <row r="235" spans="1:8" ht="15" customHeight="1" x14ac:dyDescent="0.2">
      <c r="A235" s="208">
        <v>102</v>
      </c>
      <c r="B235" s="209" t="s">
        <v>756</v>
      </c>
      <c r="C235" s="210"/>
      <c r="D235" s="210"/>
      <c r="E235" s="210"/>
      <c r="F235" s="210"/>
      <c r="G235" s="210"/>
      <c r="H235" s="211"/>
    </row>
    <row r="236" spans="1:8" ht="15" customHeight="1" x14ac:dyDescent="0.2">
      <c r="A236" s="208">
        <v>106</v>
      </c>
      <c r="B236" s="209" t="s">
        <v>757</v>
      </c>
      <c r="C236" s="212"/>
      <c r="D236" s="212"/>
      <c r="E236" s="212"/>
      <c r="F236" s="212"/>
      <c r="G236" s="212"/>
      <c r="H236" s="213"/>
    </row>
    <row r="237" spans="1:8" ht="15" customHeight="1" x14ac:dyDescent="0.2">
      <c r="A237" s="208">
        <v>110</v>
      </c>
      <c r="B237" s="209" t="s">
        <v>758</v>
      </c>
      <c r="C237" s="214"/>
      <c r="D237" s="214"/>
      <c r="E237" s="214"/>
      <c r="F237" s="214"/>
      <c r="G237" s="214"/>
      <c r="H237" s="215"/>
    </row>
    <row r="238" spans="1:8" ht="15" customHeight="1" x14ac:dyDescent="0.2">
      <c r="A238" s="208">
        <v>120</v>
      </c>
      <c r="B238" s="209" t="s">
        <v>759</v>
      </c>
      <c r="C238" s="212"/>
      <c r="D238" s="212"/>
      <c r="E238" s="212"/>
      <c r="F238" s="212"/>
      <c r="G238" s="212"/>
      <c r="H238" s="213"/>
    </row>
    <row r="239" spans="1:8" ht="15" customHeight="1" x14ac:dyDescent="0.2">
      <c r="A239" s="208">
        <v>121</v>
      </c>
      <c r="B239" s="209" t="s">
        <v>760</v>
      </c>
      <c r="C239" s="210"/>
      <c r="D239" s="210"/>
      <c r="E239" s="210"/>
      <c r="F239" s="210"/>
      <c r="G239" s="210"/>
      <c r="H239" s="211"/>
    </row>
    <row r="240" spans="1:8" ht="15" customHeight="1" x14ac:dyDescent="0.2">
      <c r="A240" s="208">
        <v>122</v>
      </c>
      <c r="B240" s="209" t="s">
        <v>761</v>
      </c>
      <c r="C240" s="210"/>
      <c r="D240" s="210"/>
      <c r="E240" s="210"/>
      <c r="F240" s="210"/>
      <c r="G240" s="210"/>
      <c r="H240" s="211"/>
    </row>
    <row r="241" spans="1:8" ht="15" customHeight="1" x14ac:dyDescent="0.2">
      <c r="A241" s="208">
        <v>123</v>
      </c>
      <c r="B241" s="209" t="s">
        <v>762</v>
      </c>
      <c r="C241" s="210"/>
      <c r="D241" s="210"/>
      <c r="E241" s="210"/>
      <c r="F241" s="210"/>
      <c r="G241" s="210"/>
      <c r="H241" s="211"/>
    </row>
    <row r="242" spans="1:8" ht="15" customHeight="1" x14ac:dyDescent="0.2">
      <c r="A242" s="208">
        <v>160</v>
      </c>
      <c r="B242" s="209" t="s">
        <v>763</v>
      </c>
      <c r="C242" s="210"/>
      <c r="D242" s="210"/>
      <c r="E242" s="210"/>
      <c r="F242" s="210"/>
      <c r="G242" s="210"/>
      <c r="H242" s="211"/>
    </row>
    <row r="243" spans="1:8" ht="15" customHeight="1" x14ac:dyDescent="0.2">
      <c r="A243" s="208">
        <v>185</v>
      </c>
      <c r="B243" s="209" t="s">
        <v>764</v>
      </c>
      <c r="C243" s="210"/>
      <c r="D243" s="210"/>
      <c r="E243" s="210"/>
      <c r="F243" s="210"/>
      <c r="G243" s="210"/>
      <c r="H243" s="211"/>
    </row>
    <row r="244" spans="1:8" ht="15" customHeight="1" x14ac:dyDescent="0.2">
      <c r="A244" s="208">
        <v>196</v>
      </c>
      <c r="B244" s="209" t="s">
        <v>765</v>
      </c>
      <c r="C244" s="216"/>
      <c r="D244" s="216"/>
      <c r="E244" s="216"/>
      <c r="F244" s="216"/>
      <c r="G244" s="216"/>
      <c r="H244" s="217"/>
    </row>
    <row r="245" spans="1:8" ht="15" customHeight="1" x14ac:dyDescent="0.2">
      <c r="A245" s="208">
        <v>240</v>
      </c>
      <c r="B245" s="209" t="s">
        <v>766</v>
      </c>
      <c r="C245" s="216"/>
      <c r="D245" s="216"/>
      <c r="E245" s="216"/>
      <c r="F245" s="216"/>
      <c r="G245" s="216"/>
      <c r="H245" s="217"/>
    </row>
    <row r="246" spans="1:8" ht="15" customHeight="1" x14ac:dyDescent="0.2">
      <c r="A246" s="208">
        <v>241</v>
      </c>
      <c r="B246" s="209" t="s">
        <v>767</v>
      </c>
      <c r="C246" s="216"/>
      <c r="D246" s="216"/>
      <c r="E246" s="216"/>
      <c r="F246" s="216"/>
      <c r="G246" s="216"/>
      <c r="H246" s="217"/>
    </row>
    <row r="247" spans="1:8" ht="15" customHeight="1" x14ac:dyDescent="0.2">
      <c r="A247" s="208">
        <v>242</v>
      </c>
      <c r="B247" s="209" t="s">
        <v>768</v>
      </c>
      <c r="C247" s="216"/>
      <c r="D247" s="216"/>
      <c r="E247" s="216"/>
      <c r="F247" s="216"/>
      <c r="G247" s="216"/>
      <c r="H247" s="217"/>
    </row>
    <row r="248" spans="1:8" ht="15" customHeight="1" x14ac:dyDescent="0.2">
      <c r="A248" s="208">
        <v>250</v>
      </c>
      <c r="B248" s="209" t="s">
        <v>769</v>
      </c>
      <c r="C248" s="216"/>
      <c r="D248" s="216"/>
      <c r="E248" s="216"/>
      <c r="F248" s="216"/>
      <c r="G248" s="216"/>
      <c r="H248" s="217"/>
    </row>
    <row r="249" spans="1:8" ht="15" customHeight="1" x14ac:dyDescent="0.2">
      <c r="A249" s="208">
        <v>256</v>
      </c>
      <c r="B249" s="209" t="s">
        <v>770</v>
      </c>
      <c r="C249" s="216"/>
      <c r="D249" s="216"/>
      <c r="E249" s="216"/>
      <c r="F249" s="216"/>
      <c r="G249" s="216"/>
      <c r="H249" s="217"/>
    </row>
    <row r="250" spans="1:8" ht="15" customHeight="1" x14ac:dyDescent="0.2">
      <c r="A250" s="218">
        <v>258</v>
      </c>
      <c r="B250" s="219" t="s">
        <v>771</v>
      </c>
      <c r="C250" s="220"/>
      <c r="D250" s="220"/>
      <c r="E250" s="220"/>
      <c r="F250" s="220"/>
      <c r="G250" s="220"/>
      <c r="H250" s="221"/>
    </row>
    <row r="251" spans="1:8" x14ac:dyDescent="0.2"/>
    <row r="252" spans="1:8" x14ac:dyDescent="0.2"/>
    <row r="253" spans="1:8" ht="30" customHeight="1" x14ac:dyDescent="0.2">
      <c r="A253" s="486" t="s">
        <v>3607</v>
      </c>
      <c r="B253" s="487"/>
      <c r="C253" s="488" t="s">
        <v>3038</v>
      </c>
      <c r="D253" s="489"/>
      <c r="E253" s="490"/>
      <c r="F253" s="488" t="s">
        <v>3604</v>
      </c>
      <c r="G253" s="489"/>
      <c r="H253" s="490"/>
    </row>
    <row r="254" spans="1:8" ht="15" customHeight="1" x14ac:dyDescent="0.2">
      <c r="A254" s="222" t="s">
        <v>3048</v>
      </c>
      <c r="B254" s="478" t="s">
        <v>3608</v>
      </c>
      <c r="C254" s="479"/>
      <c r="D254" s="479"/>
      <c r="E254" s="479"/>
      <c r="F254" s="479"/>
      <c r="G254" s="479"/>
      <c r="H254" s="480"/>
    </row>
    <row r="255" spans="1:8" ht="15" customHeight="1" x14ac:dyDescent="0.2">
      <c r="A255" s="223">
        <v>111</v>
      </c>
      <c r="B255" s="481" t="s">
        <v>3609</v>
      </c>
      <c r="C255" s="481"/>
      <c r="D255" s="481"/>
      <c r="E255" s="481"/>
      <c r="F255" s="481"/>
      <c r="G255" s="481"/>
      <c r="H255" s="482"/>
    </row>
    <row r="256" spans="1:8" ht="15" customHeight="1" x14ac:dyDescent="0.2">
      <c r="A256" s="224">
        <v>112</v>
      </c>
      <c r="B256" s="483" t="s">
        <v>3610</v>
      </c>
      <c r="C256" s="483"/>
      <c r="D256" s="483"/>
      <c r="E256" s="483"/>
      <c r="F256" s="483"/>
      <c r="G256" s="483"/>
      <c r="H256" s="484"/>
    </row>
    <row r="257" spans="1:8" ht="15" customHeight="1" x14ac:dyDescent="0.2">
      <c r="A257" s="224">
        <v>113</v>
      </c>
      <c r="B257" s="483" t="s">
        <v>3611</v>
      </c>
      <c r="C257" s="483"/>
      <c r="D257" s="483"/>
      <c r="E257" s="483"/>
      <c r="F257" s="483"/>
      <c r="G257" s="483"/>
      <c r="H257" s="484"/>
    </row>
    <row r="258" spans="1:8" ht="15" customHeight="1" x14ac:dyDescent="0.2">
      <c r="A258" s="224">
        <v>114</v>
      </c>
      <c r="B258" s="483" t="s">
        <v>3612</v>
      </c>
      <c r="C258" s="483"/>
      <c r="D258" s="483"/>
      <c r="E258" s="483"/>
      <c r="F258" s="483"/>
      <c r="G258" s="483"/>
      <c r="H258" s="484"/>
    </row>
    <row r="259" spans="1:8" ht="15" customHeight="1" x14ac:dyDescent="0.2">
      <c r="A259" s="224">
        <v>115</v>
      </c>
      <c r="B259" s="483" t="s">
        <v>3613</v>
      </c>
      <c r="C259" s="483"/>
      <c r="D259" s="483"/>
      <c r="E259" s="483"/>
      <c r="F259" s="483"/>
      <c r="G259" s="483"/>
      <c r="H259" s="484"/>
    </row>
    <row r="260" spans="1:8" ht="15" customHeight="1" x14ac:dyDescent="0.2">
      <c r="A260" s="224">
        <v>116</v>
      </c>
      <c r="B260" s="483" t="s">
        <v>3614</v>
      </c>
      <c r="C260" s="483"/>
      <c r="D260" s="483"/>
      <c r="E260" s="483"/>
      <c r="F260" s="483"/>
      <c r="G260" s="483"/>
      <c r="H260" s="484"/>
    </row>
    <row r="261" spans="1:8" ht="15" customHeight="1" x14ac:dyDescent="0.2">
      <c r="A261" s="224">
        <v>119</v>
      </c>
      <c r="B261" s="483" t="s">
        <v>3615</v>
      </c>
      <c r="C261" s="483"/>
      <c r="D261" s="483"/>
      <c r="E261" s="483"/>
      <c r="F261" s="483"/>
      <c r="G261" s="483"/>
      <c r="H261" s="484"/>
    </row>
    <row r="262" spans="1:8" ht="15" customHeight="1" x14ac:dyDescent="0.2">
      <c r="A262" s="224">
        <v>121</v>
      </c>
      <c r="B262" s="483" t="s">
        <v>3616</v>
      </c>
      <c r="C262" s="483"/>
      <c r="D262" s="483"/>
      <c r="E262" s="483"/>
      <c r="F262" s="483"/>
      <c r="G262" s="483"/>
      <c r="H262" s="484"/>
    </row>
    <row r="263" spans="1:8" ht="15" customHeight="1" x14ac:dyDescent="0.2">
      <c r="A263" s="224">
        <v>122</v>
      </c>
      <c r="B263" s="483" t="s">
        <v>3617</v>
      </c>
      <c r="C263" s="483"/>
      <c r="D263" s="483"/>
      <c r="E263" s="483"/>
      <c r="F263" s="483"/>
      <c r="G263" s="483"/>
      <c r="H263" s="484"/>
    </row>
    <row r="264" spans="1:8" ht="15" customHeight="1" x14ac:dyDescent="0.2">
      <c r="A264" s="224">
        <v>123</v>
      </c>
      <c r="B264" s="483" t="s">
        <v>3618</v>
      </c>
      <c r="C264" s="483"/>
      <c r="D264" s="483"/>
      <c r="E264" s="483"/>
      <c r="F264" s="483"/>
      <c r="G264" s="483"/>
      <c r="H264" s="484"/>
    </row>
    <row r="265" spans="1:8" ht="15" customHeight="1" x14ac:dyDescent="0.2">
      <c r="A265" s="224">
        <v>124</v>
      </c>
      <c r="B265" s="483" t="s">
        <v>3619</v>
      </c>
      <c r="C265" s="483"/>
      <c r="D265" s="483"/>
      <c r="E265" s="483"/>
      <c r="F265" s="483"/>
      <c r="G265" s="483"/>
      <c r="H265" s="484"/>
    </row>
    <row r="266" spans="1:8" ht="15" customHeight="1" x14ac:dyDescent="0.2">
      <c r="A266" s="224">
        <v>125</v>
      </c>
      <c r="B266" s="483" t="s">
        <v>3620</v>
      </c>
      <c r="C266" s="483"/>
      <c r="D266" s="483"/>
      <c r="E266" s="483"/>
      <c r="F266" s="483"/>
      <c r="G266" s="483"/>
      <c r="H266" s="484"/>
    </row>
    <row r="267" spans="1:8" ht="15" customHeight="1" x14ac:dyDescent="0.2">
      <c r="A267" s="224">
        <v>126</v>
      </c>
      <c r="B267" s="483" t="s">
        <v>3621</v>
      </c>
      <c r="C267" s="483"/>
      <c r="D267" s="483"/>
      <c r="E267" s="483"/>
      <c r="F267" s="483"/>
      <c r="G267" s="483"/>
      <c r="H267" s="484"/>
    </row>
    <row r="268" spans="1:8" ht="15" customHeight="1" x14ac:dyDescent="0.2">
      <c r="A268" s="224">
        <v>127</v>
      </c>
      <c r="B268" s="483" t="s">
        <v>3622</v>
      </c>
      <c r="C268" s="483"/>
      <c r="D268" s="483"/>
      <c r="E268" s="483"/>
      <c r="F268" s="483"/>
      <c r="G268" s="483"/>
      <c r="H268" s="484"/>
    </row>
    <row r="269" spans="1:8" ht="15" customHeight="1" x14ac:dyDescent="0.2">
      <c r="A269" s="224">
        <v>128</v>
      </c>
      <c r="B269" s="483" t="s">
        <v>3623</v>
      </c>
      <c r="C269" s="483"/>
      <c r="D269" s="483"/>
      <c r="E269" s="483"/>
      <c r="F269" s="483"/>
      <c r="G269" s="483"/>
      <c r="H269" s="484"/>
    </row>
    <row r="270" spans="1:8" ht="15" customHeight="1" x14ac:dyDescent="0.2">
      <c r="A270" s="224">
        <v>129</v>
      </c>
      <c r="B270" s="483" t="s">
        <v>3624</v>
      </c>
      <c r="C270" s="483"/>
      <c r="D270" s="483"/>
      <c r="E270" s="483"/>
      <c r="F270" s="483"/>
      <c r="G270" s="483"/>
      <c r="H270" s="484"/>
    </row>
    <row r="271" spans="1:8" ht="15" customHeight="1" x14ac:dyDescent="0.2">
      <c r="A271" s="224">
        <v>130</v>
      </c>
      <c r="B271" s="483" t="s">
        <v>3625</v>
      </c>
      <c r="C271" s="483"/>
      <c r="D271" s="483"/>
      <c r="E271" s="483"/>
      <c r="F271" s="483"/>
      <c r="G271" s="483"/>
      <c r="H271" s="484"/>
    </row>
    <row r="272" spans="1:8" ht="15" customHeight="1" x14ac:dyDescent="0.2">
      <c r="A272" s="224">
        <v>141</v>
      </c>
      <c r="B272" s="483" t="s">
        <v>3626</v>
      </c>
      <c r="C272" s="483"/>
      <c r="D272" s="483"/>
      <c r="E272" s="483"/>
      <c r="F272" s="483"/>
      <c r="G272" s="483"/>
      <c r="H272" s="484"/>
    </row>
    <row r="273" spans="1:8" ht="15" customHeight="1" x14ac:dyDescent="0.2">
      <c r="A273" s="224">
        <v>142</v>
      </c>
      <c r="B273" s="483" t="s">
        <v>3627</v>
      </c>
      <c r="C273" s="483"/>
      <c r="D273" s="483"/>
      <c r="E273" s="483"/>
      <c r="F273" s="483"/>
      <c r="G273" s="483"/>
      <c r="H273" s="484"/>
    </row>
    <row r="274" spans="1:8" ht="15" customHeight="1" x14ac:dyDescent="0.2">
      <c r="A274" s="224">
        <v>143</v>
      </c>
      <c r="B274" s="483" t="s">
        <v>3628</v>
      </c>
      <c r="C274" s="483"/>
      <c r="D274" s="483"/>
      <c r="E274" s="483"/>
      <c r="F274" s="483"/>
      <c r="G274" s="483"/>
      <c r="H274" s="484"/>
    </row>
    <row r="275" spans="1:8" ht="15" customHeight="1" x14ac:dyDescent="0.2">
      <c r="A275" s="224">
        <v>144</v>
      </c>
      <c r="B275" s="483" t="s">
        <v>3629</v>
      </c>
      <c r="C275" s="483"/>
      <c r="D275" s="483"/>
      <c r="E275" s="483"/>
      <c r="F275" s="483"/>
      <c r="G275" s="483"/>
      <c r="H275" s="484"/>
    </row>
    <row r="276" spans="1:8" ht="15" customHeight="1" x14ac:dyDescent="0.2">
      <c r="A276" s="224">
        <v>145</v>
      </c>
      <c r="B276" s="483" t="s">
        <v>3630</v>
      </c>
      <c r="C276" s="483"/>
      <c r="D276" s="483"/>
      <c r="E276" s="483"/>
      <c r="F276" s="483"/>
      <c r="G276" s="483"/>
      <c r="H276" s="484"/>
    </row>
    <row r="277" spans="1:8" ht="15" customHeight="1" x14ac:dyDescent="0.2">
      <c r="A277" s="224">
        <v>146</v>
      </c>
      <c r="B277" s="483" t="s">
        <v>3631</v>
      </c>
      <c r="C277" s="483"/>
      <c r="D277" s="483"/>
      <c r="E277" s="483"/>
      <c r="F277" s="483"/>
      <c r="G277" s="483"/>
      <c r="H277" s="484"/>
    </row>
    <row r="278" spans="1:8" ht="15" customHeight="1" x14ac:dyDescent="0.2">
      <c r="A278" s="224">
        <v>147</v>
      </c>
      <c r="B278" s="483" t="s">
        <v>3632</v>
      </c>
      <c r="C278" s="483"/>
      <c r="D278" s="483"/>
      <c r="E278" s="483"/>
      <c r="F278" s="483"/>
      <c r="G278" s="483"/>
      <c r="H278" s="484"/>
    </row>
    <row r="279" spans="1:8" ht="15" customHeight="1" x14ac:dyDescent="0.2">
      <c r="A279" s="224">
        <v>149</v>
      </c>
      <c r="B279" s="483" t="s">
        <v>3633</v>
      </c>
      <c r="C279" s="483"/>
      <c r="D279" s="483"/>
      <c r="E279" s="483"/>
      <c r="F279" s="483"/>
      <c r="G279" s="483"/>
      <c r="H279" s="484"/>
    </row>
    <row r="280" spans="1:8" ht="15" customHeight="1" x14ac:dyDescent="0.2">
      <c r="A280" s="224">
        <v>150</v>
      </c>
      <c r="B280" s="483" t="s">
        <v>3634</v>
      </c>
      <c r="C280" s="483"/>
      <c r="D280" s="483"/>
      <c r="E280" s="483"/>
      <c r="F280" s="483"/>
      <c r="G280" s="483"/>
      <c r="H280" s="484"/>
    </row>
    <row r="281" spans="1:8" ht="15" customHeight="1" x14ac:dyDescent="0.2">
      <c r="A281" s="224">
        <v>161</v>
      </c>
      <c r="B281" s="483" t="s">
        <v>3635</v>
      </c>
      <c r="C281" s="483"/>
      <c r="D281" s="483"/>
      <c r="E281" s="483"/>
      <c r="F281" s="483"/>
      <c r="G281" s="483"/>
      <c r="H281" s="484"/>
    </row>
    <row r="282" spans="1:8" ht="15" customHeight="1" x14ac:dyDescent="0.2">
      <c r="A282" s="224">
        <v>162</v>
      </c>
      <c r="B282" s="483" t="s">
        <v>3636</v>
      </c>
      <c r="C282" s="483"/>
      <c r="D282" s="483"/>
      <c r="E282" s="483"/>
      <c r="F282" s="483"/>
      <c r="G282" s="483"/>
      <c r="H282" s="484"/>
    </row>
    <row r="283" spans="1:8" ht="15" customHeight="1" x14ac:dyDescent="0.2">
      <c r="A283" s="224">
        <v>163</v>
      </c>
      <c r="B283" s="483" t="s">
        <v>3637</v>
      </c>
      <c r="C283" s="483"/>
      <c r="D283" s="483"/>
      <c r="E283" s="483"/>
      <c r="F283" s="483"/>
      <c r="G283" s="483"/>
      <c r="H283" s="484"/>
    </row>
    <row r="284" spans="1:8" ht="15" customHeight="1" x14ac:dyDescent="0.2">
      <c r="A284" s="224">
        <v>164</v>
      </c>
      <c r="B284" s="483" t="s">
        <v>3638</v>
      </c>
      <c r="C284" s="483"/>
      <c r="D284" s="483"/>
      <c r="E284" s="483"/>
      <c r="F284" s="483"/>
      <c r="G284" s="483"/>
      <c r="H284" s="484"/>
    </row>
    <row r="285" spans="1:8" ht="15" customHeight="1" x14ac:dyDescent="0.2">
      <c r="A285" s="224">
        <v>170</v>
      </c>
      <c r="B285" s="483" t="s">
        <v>3639</v>
      </c>
      <c r="C285" s="483"/>
      <c r="D285" s="483"/>
      <c r="E285" s="483"/>
      <c r="F285" s="483"/>
      <c r="G285" s="483"/>
      <c r="H285" s="484"/>
    </row>
    <row r="286" spans="1:8" ht="15" customHeight="1" x14ac:dyDescent="0.2">
      <c r="A286" s="224">
        <v>210</v>
      </c>
      <c r="B286" s="483" t="s">
        <v>3640</v>
      </c>
      <c r="C286" s="483"/>
      <c r="D286" s="483"/>
      <c r="E286" s="483"/>
      <c r="F286" s="483"/>
      <c r="G286" s="483"/>
      <c r="H286" s="484"/>
    </row>
    <row r="287" spans="1:8" ht="15" customHeight="1" x14ac:dyDescent="0.2">
      <c r="A287" s="224">
        <v>220</v>
      </c>
      <c r="B287" s="483" t="s">
        <v>3641</v>
      </c>
      <c r="C287" s="483"/>
      <c r="D287" s="483"/>
      <c r="E287" s="483"/>
      <c r="F287" s="483"/>
      <c r="G287" s="483"/>
      <c r="H287" s="484"/>
    </row>
    <row r="288" spans="1:8" ht="15" customHeight="1" x14ac:dyDescent="0.2">
      <c r="A288" s="224">
        <v>230</v>
      </c>
      <c r="B288" s="483" t="s">
        <v>3642</v>
      </c>
      <c r="C288" s="483"/>
      <c r="D288" s="483"/>
      <c r="E288" s="483"/>
      <c r="F288" s="483"/>
      <c r="G288" s="483"/>
      <c r="H288" s="484"/>
    </row>
    <row r="289" spans="1:8" ht="15" customHeight="1" x14ac:dyDescent="0.2">
      <c r="A289" s="224">
        <v>240</v>
      </c>
      <c r="B289" s="483" t="s">
        <v>3643</v>
      </c>
      <c r="C289" s="483"/>
      <c r="D289" s="483"/>
      <c r="E289" s="483"/>
      <c r="F289" s="483"/>
      <c r="G289" s="483"/>
      <c r="H289" s="484"/>
    </row>
    <row r="290" spans="1:8" ht="15" customHeight="1" x14ac:dyDescent="0.2">
      <c r="A290" s="224">
        <v>311</v>
      </c>
      <c r="B290" s="483" t="s">
        <v>3644</v>
      </c>
      <c r="C290" s="483"/>
      <c r="D290" s="483"/>
      <c r="E290" s="483"/>
      <c r="F290" s="483"/>
      <c r="G290" s="483"/>
      <c r="H290" s="484"/>
    </row>
    <row r="291" spans="1:8" ht="15" customHeight="1" x14ac:dyDescent="0.2">
      <c r="A291" s="224">
        <v>312</v>
      </c>
      <c r="B291" s="483" t="s">
        <v>3645</v>
      </c>
      <c r="C291" s="483"/>
      <c r="D291" s="483"/>
      <c r="E291" s="483"/>
      <c r="F291" s="483"/>
      <c r="G291" s="483"/>
      <c r="H291" s="484"/>
    </row>
    <row r="292" spans="1:8" ht="15" customHeight="1" x14ac:dyDescent="0.2">
      <c r="A292" s="224">
        <v>321</v>
      </c>
      <c r="B292" s="483" t="s">
        <v>3646</v>
      </c>
      <c r="C292" s="483"/>
      <c r="D292" s="483"/>
      <c r="E292" s="483"/>
      <c r="F292" s="483"/>
      <c r="G292" s="483"/>
      <c r="H292" s="484"/>
    </row>
    <row r="293" spans="1:8" ht="15" customHeight="1" x14ac:dyDescent="0.2">
      <c r="A293" s="224">
        <v>322</v>
      </c>
      <c r="B293" s="483" t="s">
        <v>3647</v>
      </c>
      <c r="C293" s="483"/>
      <c r="D293" s="483"/>
      <c r="E293" s="483"/>
      <c r="F293" s="483"/>
      <c r="G293" s="483"/>
      <c r="H293" s="484"/>
    </row>
    <row r="294" spans="1:8" ht="15" customHeight="1" x14ac:dyDescent="0.2">
      <c r="A294" s="224">
        <v>510</v>
      </c>
      <c r="B294" s="483" t="s">
        <v>3648</v>
      </c>
      <c r="C294" s="483"/>
      <c r="D294" s="483"/>
      <c r="E294" s="483"/>
      <c r="F294" s="483"/>
      <c r="G294" s="483"/>
      <c r="H294" s="484"/>
    </row>
    <row r="295" spans="1:8" ht="15" customHeight="1" x14ac:dyDescent="0.2">
      <c r="A295" s="224">
        <v>520</v>
      </c>
      <c r="B295" s="483" t="s">
        <v>3649</v>
      </c>
      <c r="C295" s="483"/>
      <c r="D295" s="483"/>
      <c r="E295" s="483"/>
      <c r="F295" s="483"/>
      <c r="G295" s="483"/>
      <c r="H295" s="484"/>
    </row>
    <row r="296" spans="1:8" ht="15" customHeight="1" x14ac:dyDescent="0.2">
      <c r="A296" s="224">
        <v>610</v>
      </c>
      <c r="B296" s="483" t="s">
        <v>3650</v>
      </c>
      <c r="C296" s="483"/>
      <c r="D296" s="483"/>
      <c r="E296" s="483"/>
      <c r="F296" s="483"/>
      <c r="G296" s="483"/>
      <c r="H296" s="484"/>
    </row>
    <row r="297" spans="1:8" ht="15" customHeight="1" x14ac:dyDescent="0.2">
      <c r="A297" s="224">
        <v>620</v>
      </c>
      <c r="B297" s="483" t="s">
        <v>3651</v>
      </c>
      <c r="C297" s="483"/>
      <c r="D297" s="483"/>
      <c r="E297" s="483"/>
      <c r="F297" s="483"/>
      <c r="G297" s="483"/>
      <c r="H297" s="484"/>
    </row>
    <row r="298" spans="1:8" ht="15" customHeight="1" x14ac:dyDescent="0.2">
      <c r="A298" s="224">
        <v>710</v>
      </c>
      <c r="B298" s="483" t="s">
        <v>3652</v>
      </c>
      <c r="C298" s="483"/>
      <c r="D298" s="483"/>
      <c r="E298" s="483"/>
      <c r="F298" s="483"/>
      <c r="G298" s="483"/>
      <c r="H298" s="484"/>
    </row>
    <row r="299" spans="1:8" ht="15" customHeight="1" x14ac:dyDescent="0.2">
      <c r="A299" s="224">
        <v>721</v>
      </c>
      <c r="B299" s="483" t="s">
        <v>3653</v>
      </c>
      <c r="C299" s="483"/>
      <c r="D299" s="483"/>
      <c r="E299" s="483"/>
      <c r="F299" s="483"/>
      <c r="G299" s="483"/>
      <c r="H299" s="484"/>
    </row>
    <row r="300" spans="1:8" ht="15" customHeight="1" x14ac:dyDescent="0.2">
      <c r="A300" s="224">
        <v>729</v>
      </c>
      <c r="B300" s="483" t="s">
        <v>3654</v>
      </c>
      <c r="C300" s="483"/>
      <c r="D300" s="483"/>
      <c r="E300" s="483"/>
      <c r="F300" s="483"/>
      <c r="G300" s="483"/>
      <c r="H300" s="484"/>
    </row>
    <row r="301" spans="1:8" ht="15" customHeight="1" x14ac:dyDescent="0.2">
      <c r="A301" s="224">
        <v>811</v>
      </c>
      <c r="B301" s="483" t="s">
        <v>3655</v>
      </c>
      <c r="C301" s="483"/>
      <c r="D301" s="483"/>
      <c r="E301" s="483"/>
      <c r="F301" s="483"/>
      <c r="G301" s="483"/>
      <c r="H301" s="484"/>
    </row>
    <row r="302" spans="1:8" ht="15" customHeight="1" x14ac:dyDescent="0.2">
      <c r="A302" s="224">
        <v>812</v>
      </c>
      <c r="B302" s="483" t="s">
        <v>3656</v>
      </c>
      <c r="C302" s="483"/>
      <c r="D302" s="483"/>
      <c r="E302" s="483"/>
      <c r="F302" s="483"/>
      <c r="G302" s="483"/>
      <c r="H302" s="484"/>
    </row>
    <row r="303" spans="1:8" ht="15" customHeight="1" x14ac:dyDescent="0.2">
      <c r="A303" s="224">
        <v>891</v>
      </c>
      <c r="B303" s="483" t="s">
        <v>3657</v>
      </c>
      <c r="C303" s="483"/>
      <c r="D303" s="483"/>
      <c r="E303" s="483"/>
      <c r="F303" s="483"/>
      <c r="G303" s="483"/>
      <c r="H303" s="484"/>
    </row>
    <row r="304" spans="1:8" ht="15" customHeight="1" x14ac:dyDescent="0.2">
      <c r="A304" s="224">
        <v>892</v>
      </c>
      <c r="B304" s="483" t="s">
        <v>3658</v>
      </c>
      <c r="C304" s="483"/>
      <c r="D304" s="483"/>
      <c r="E304" s="483"/>
      <c r="F304" s="483"/>
      <c r="G304" s="483"/>
      <c r="H304" s="484"/>
    </row>
    <row r="305" spans="1:8" ht="15" customHeight="1" x14ac:dyDescent="0.2">
      <c r="A305" s="224">
        <v>893</v>
      </c>
      <c r="B305" s="483" t="s">
        <v>3659</v>
      </c>
      <c r="C305" s="483"/>
      <c r="D305" s="483"/>
      <c r="E305" s="483"/>
      <c r="F305" s="483"/>
      <c r="G305" s="483"/>
      <c r="H305" s="484"/>
    </row>
    <row r="306" spans="1:8" ht="15" customHeight="1" x14ac:dyDescent="0.2">
      <c r="A306" s="224">
        <v>899</v>
      </c>
      <c r="B306" s="483" t="s">
        <v>3660</v>
      </c>
      <c r="C306" s="483"/>
      <c r="D306" s="483"/>
      <c r="E306" s="483"/>
      <c r="F306" s="483"/>
      <c r="G306" s="483"/>
      <c r="H306" s="484"/>
    </row>
    <row r="307" spans="1:8" ht="15" customHeight="1" x14ac:dyDescent="0.2">
      <c r="A307" s="224">
        <v>910</v>
      </c>
      <c r="B307" s="483" t="s">
        <v>3661</v>
      </c>
      <c r="C307" s="483"/>
      <c r="D307" s="483"/>
      <c r="E307" s="483"/>
      <c r="F307" s="483"/>
      <c r="G307" s="483"/>
      <c r="H307" s="484"/>
    </row>
    <row r="308" spans="1:8" ht="15" customHeight="1" x14ac:dyDescent="0.2">
      <c r="A308" s="224">
        <v>990</v>
      </c>
      <c r="B308" s="483" t="s">
        <v>3662</v>
      </c>
      <c r="C308" s="483"/>
      <c r="D308" s="483"/>
      <c r="E308" s="483"/>
      <c r="F308" s="483"/>
      <c r="G308" s="483"/>
      <c r="H308" s="484"/>
    </row>
    <row r="309" spans="1:8" ht="15" customHeight="1" x14ac:dyDescent="0.2">
      <c r="A309" s="224">
        <v>1011</v>
      </c>
      <c r="B309" s="483" t="s">
        <v>3663</v>
      </c>
      <c r="C309" s="483"/>
      <c r="D309" s="483"/>
      <c r="E309" s="483"/>
      <c r="F309" s="483"/>
      <c r="G309" s="483"/>
      <c r="H309" s="484"/>
    </row>
    <row r="310" spans="1:8" ht="15" customHeight="1" x14ac:dyDescent="0.2">
      <c r="A310" s="224">
        <v>1012</v>
      </c>
      <c r="B310" s="483" t="s">
        <v>3664</v>
      </c>
      <c r="C310" s="483"/>
      <c r="D310" s="483"/>
      <c r="E310" s="483"/>
      <c r="F310" s="483"/>
      <c r="G310" s="483"/>
      <c r="H310" s="484"/>
    </row>
    <row r="311" spans="1:8" ht="15" customHeight="1" x14ac:dyDescent="0.2">
      <c r="A311" s="224">
        <v>1013</v>
      </c>
      <c r="B311" s="483" t="s">
        <v>3665</v>
      </c>
      <c r="C311" s="483"/>
      <c r="D311" s="483"/>
      <c r="E311" s="483"/>
      <c r="F311" s="483"/>
      <c r="G311" s="483"/>
      <c r="H311" s="484"/>
    </row>
    <row r="312" spans="1:8" ht="15" customHeight="1" x14ac:dyDescent="0.2">
      <c r="A312" s="224">
        <v>1020</v>
      </c>
      <c r="B312" s="483" t="s">
        <v>3666</v>
      </c>
      <c r="C312" s="483"/>
      <c r="D312" s="483"/>
      <c r="E312" s="483"/>
      <c r="F312" s="483"/>
      <c r="G312" s="483"/>
      <c r="H312" s="484"/>
    </row>
    <row r="313" spans="1:8" ht="15" customHeight="1" x14ac:dyDescent="0.2">
      <c r="A313" s="224">
        <v>1031</v>
      </c>
      <c r="B313" s="483" t="s">
        <v>3667</v>
      </c>
      <c r="C313" s="483"/>
      <c r="D313" s="483"/>
      <c r="E313" s="483"/>
      <c r="F313" s="483"/>
      <c r="G313" s="483"/>
      <c r="H313" s="484"/>
    </row>
    <row r="314" spans="1:8" ht="15" customHeight="1" x14ac:dyDescent="0.2">
      <c r="A314" s="224">
        <v>1032</v>
      </c>
      <c r="B314" s="483" t="s">
        <v>3668</v>
      </c>
      <c r="C314" s="483"/>
      <c r="D314" s="483"/>
      <c r="E314" s="483"/>
      <c r="F314" s="483"/>
      <c r="G314" s="483"/>
      <c r="H314" s="484"/>
    </row>
    <row r="315" spans="1:8" ht="15" customHeight="1" x14ac:dyDescent="0.2">
      <c r="A315" s="224">
        <v>1039</v>
      </c>
      <c r="B315" s="483" t="s">
        <v>3669</v>
      </c>
      <c r="C315" s="483"/>
      <c r="D315" s="483"/>
      <c r="E315" s="483"/>
      <c r="F315" s="483"/>
      <c r="G315" s="483"/>
      <c r="H315" s="484"/>
    </row>
    <row r="316" spans="1:8" ht="15" customHeight="1" x14ac:dyDescent="0.2">
      <c r="A316" s="224">
        <v>1041</v>
      </c>
      <c r="B316" s="483" t="s">
        <v>3670</v>
      </c>
      <c r="C316" s="483"/>
      <c r="D316" s="483"/>
      <c r="E316" s="483"/>
      <c r="F316" s="483"/>
      <c r="G316" s="483"/>
      <c r="H316" s="484"/>
    </row>
    <row r="317" spans="1:8" ht="15" customHeight="1" x14ac:dyDescent="0.2">
      <c r="A317" s="224">
        <v>1042</v>
      </c>
      <c r="B317" s="483" t="s">
        <v>3671</v>
      </c>
      <c r="C317" s="483"/>
      <c r="D317" s="483"/>
      <c r="E317" s="483"/>
      <c r="F317" s="483"/>
      <c r="G317" s="483"/>
      <c r="H317" s="484"/>
    </row>
    <row r="318" spans="1:8" ht="15" customHeight="1" x14ac:dyDescent="0.2">
      <c r="A318" s="224">
        <v>1051</v>
      </c>
      <c r="B318" s="483" t="s">
        <v>3672</v>
      </c>
      <c r="C318" s="483"/>
      <c r="D318" s="483"/>
      <c r="E318" s="483"/>
      <c r="F318" s="483"/>
      <c r="G318" s="483"/>
      <c r="H318" s="484"/>
    </row>
    <row r="319" spans="1:8" ht="15" customHeight="1" x14ac:dyDescent="0.2">
      <c r="A319" s="224">
        <v>1052</v>
      </c>
      <c r="B319" s="483" t="s">
        <v>3673</v>
      </c>
      <c r="C319" s="483"/>
      <c r="D319" s="483"/>
      <c r="E319" s="483"/>
      <c r="F319" s="483"/>
      <c r="G319" s="483"/>
      <c r="H319" s="484"/>
    </row>
    <row r="320" spans="1:8" ht="15" customHeight="1" x14ac:dyDescent="0.2">
      <c r="A320" s="224">
        <v>1061</v>
      </c>
      <c r="B320" s="483" t="s">
        <v>3674</v>
      </c>
      <c r="C320" s="483"/>
      <c r="D320" s="483"/>
      <c r="E320" s="483"/>
      <c r="F320" s="483"/>
      <c r="G320" s="483"/>
      <c r="H320" s="484"/>
    </row>
    <row r="321" spans="1:8" ht="15" customHeight="1" x14ac:dyDescent="0.2">
      <c r="A321" s="224">
        <v>1062</v>
      </c>
      <c r="B321" s="483" t="s">
        <v>3675</v>
      </c>
      <c r="C321" s="483"/>
      <c r="D321" s="483"/>
      <c r="E321" s="483"/>
      <c r="F321" s="483"/>
      <c r="G321" s="483"/>
      <c r="H321" s="484"/>
    </row>
    <row r="322" spans="1:8" ht="15" customHeight="1" x14ac:dyDescent="0.2">
      <c r="A322" s="224">
        <v>1071</v>
      </c>
      <c r="B322" s="483" t="s">
        <v>3676</v>
      </c>
      <c r="C322" s="483"/>
      <c r="D322" s="483"/>
      <c r="E322" s="483"/>
      <c r="F322" s="483"/>
      <c r="G322" s="483"/>
      <c r="H322" s="484"/>
    </row>
    <row r="323" spans="1:8" ht="15" customHeight="1" x14ac:dyDescent="0.2">
      <c r="A323" s="224">
        <v>1072</v>
      </c>
      <c r="B323" s="483" t="s">
        <v>3677</v>
      </c>
      <c r="C323" s="483"/>
      <c r="D323" s="483"/>
      <c r="E323" s="483"/>
      <c r="F323" s="483"/>
      <c r="G323" s="483"/>
      <c r="H323" s="484"/>
    </row>
    <row r="324" spans="1:8" ht="15" customHeight="1" x14ac:dyDescent="0.2">
      <c r="A324" s="224">
        <v>1073</v>
      </c>
      <c r="B324" s="483" t="s">
        <v>3678</v>
      </c>
      <c r="C324" s="483"/>
      <c r="D324" s="483"/>
      <c r="E324" s="483"/>
      <c r="F324" s="483"/>
      <c r="G324" s="483"/>
      <c r="H324" s="484"/>
    </row>
    <row r="325" spans="1:8" ht="15" customHeight="1" x14ac:dyDescent="0.2">
      <c r="A325" s="224">
        <v>1081</v>
      </c>
      <c r="B325" s="483" t="s">
        <v>3679</v>
      </c>
      <c r="C325" s="483"/>
      <c r="D325" s="483"/>
      <c r="E325" s="483"/>
      <c r="F325" s="483"/>
      <c r="G325" s="483"/>
      <c r="H325" s="484"/>
    </row>
    <row r="326" spans="1:8" ht="15" customHeight="1" x14ac:dyDescent="0.2">
      <c r="A326" s="224">
        <v>1082</v>
      </c>
      <c r="B326" s="483" t="s">
        <v>3680</v>
      </c>
      <c r="C326" s="483"/>
      <c r="D326" s="483"/>
      <c r="E326" s="483"/>
      <c r="F326" s="483"/>
      <c r="G326" s="483"/>
      <c r="H326" s="484"/>
    </row>
    <row r="327" spans="1:8" ht="15" customHeight="1" x14ac:dyDescent="0.2">
      <c r="A327" s="224">
        <v>1083</v>
      </c>
      <c r="B327" s="483" t="s">
        <v>3681</v>
      </c>
      <c r="C327" s="483"/>
      <c r="D327" s="483"/>
      <c r="E327" s="483"/>
      <c r="F327" s="483"/>
      <c r="G327" s="483"/>
      <c r="H327" s="484"/>
    </row>
    <row r="328" spans="1:8" ht="15" customHeight="1" x14ac:dyDescent="0.2">
      <c r="A328" s="224">
        <v>1084</v>
      </c>
      <c r="B328" s="483" t="s">
        <v>3682</v>
      </c>
      <c r="C328" s="483"/>
      <c r="D328" s="483"/>
      <c r="E328" s="483"/>
      <c r="F328" s="483"/>
      <c r="G328" s="483"/>
      <c r="H328" s="484"/>
    </row>
    <row r="329" spans="1:8" ht="15" customHeight="1" x14ac:dyDescent="0.2">
      <c r="A329" s="224">
        <v>1085</v>
      </c>
      <c r="B329" s="483" t="s">
        <v>3683</v>
      </c>
      <c r="C329" s="483"/>
      <c r="D329" s="483"/>
      <c r="E329" s="483"/>
      <c r="F329" s="483"/>
      <c r="G329" s="483"/>
      <c r="H329" s="484"/>
    </row>
    <row r="330" spans="1:8" ht="15" customHeight="1" x14ac:dyDescent="0.2">
      <c r="A330" s="224">
        <v>1086</v>
      </c>
      <c r="B330" s="483" t="s">
        <v>3684</v>
      </c>
      <c r="C330" s="483"/>
      <c r="D330" s="483"/>
      <c r="E330" s="483"/>
      <c r="F330" s="483"/>
      <c r="G330" s="483"/>
      <c r="H330" s="484"/>
    </row>
    <row r="331" spans="1:8" ht="15" customHeight="1" x14ac:dyDescent="0.2">
      <c r="A331" s="224">
        <v>1089</v>
      </c>
      <c r="B331" s="483" t="s">
        <v>3685</v>
      </c>
      <c r="C331" s="483"/>
      <c r="D331" s="483"/>
      <c r="E331" s="483"/>
      <c r="F331" s="483"/>
      <c r="G331" s="483"/>
      <c r="H331" s="484"/>
    </row>
    <row r="332" spans="1:8" ht="15" customHeight="1" x14ac:dyDescent="0.2">
      <c r="A332" s="224">
        <v>1091</v>
      </c>
      <c r="B332" s="483" t="s">
        <v>3686</v>
      </c>
      <c r="C332" s="483"/>
      <c r="D332" s="483"/>
      <c r="E332" s="483"/>
      <c r="F332" s="483"/>
      <c r="G332" s="483"/>
      <c r="H332" s="484"/>
    </row>
    <row r="333" spans="1:8" ht="15" customHeight="1" x14ac:dyDescent="0.2">
      <c r="A333" s="224">
        <v>1092</v>
      </c>
      <c r="B333" s="483" t="s">
        <v>3687</v>
      </c>
      <c r="C333" s="483"/>
      <c r="D333" s="483"/>
      <c r="E333" s="483"/>
      <c r="F333" s="483"/>
      <c r="G333" s="483"/>
      <c r="H333" s="484"/>
    </row>
    <row r="334" spans="1:8" ht="15" customHeight="1" x14ac:dyDescent="0.2">
      <c r="A334" s="224">
        <v>1101</v>
      </c>
      <c r="B334" s="483" t="s">
        <v>3688</v>
      </c>
      <c r="C334" s="483"/>
      <c r="D334" s="483"/>
      <c r="E334" s="483"/>
      <c r="F334" s="483"/>
      <c r="G334" s="483"/>
      <c r="H334" s="484"/>
    </row>
    <row r="335" spans="1:8" ht="15" customHeight="1" x14ac:dyDescent="0.2">
      <c r="A335" s="224">
        <v>1102</v>
      </c>
      <c r="B335" s="483" t="s">
        <v>3689</v>
      </c>
      <c r="C335" s="483"/>
      <c r="D335" s="483"/>
      <c r="E335" s="483"/>
      <c r="F335" s="483"/>
      <c r="G335" s="483"/>
      <c r="H335" s="484"/>
    </row>
    <row r="336" spans="1:8" ht="15" customHeight="1" x14ac:dyDescent="0.2">
      <c r="A336" s="224">
        <v>1103</v>
      </c>
      <c r="B336" s="483" t="s">
        <v>3690</v>
      </c>
      <c r="C336" s="483"/>
      <c r="D336" s="483"/>
      <c r="E336" s="483"/>
      <c r="F336" s="483"/>
      <c r="G336" s="483"/>
      <c r="H336" s="484"/>
    </row>
    <row r="337" spans="1:8" ht="15" customHeight="1" x14ac:dyDescent="0.2">
      <c r="A337" s="224">
        <v>1104</v>
      </c>
      <c r="B337" s="483" t="s">
        <v>3691</v>
      </c>
      <c r="C337" s="483"/>
      <c r="D337" s="483"/>
      <c r="E337" s="483"/>
      <c r="F337" s="483"/>
      <c r="G337" s="483"/>
      <c r="H337" s="484"/>
    </row>
    <row r="338" spans="1:8" ht="15" customHeight="1" x14ac:dyDescent="0.2">
      <c r="A338" s="224">
        <v>1105</v>
      </c>
      <c r="B338" s="483" t="s">
        <v>3692</v>
      </c>
      <c r="C338" s="483"/>
      <c r="D338" s="483"/>
      <c r="E338" s="483"/>
      <c r="F338" s="483"/>
      <c r="G338" s="483"/>
      <c r="H338" s="484"/>
    </row>
    <row r="339" spans="1:8" ht="15" customHeight="1" x14ac:dyDescent="0.2">
      <c r="A339" s="224">
        <v>1106</v>
      </c>
      <c r="B339" s="483" t="s">
        <v>3693</v>
      </c>
      <c r="C339" s="483"/>
      <c r="D339" s="483"/>
      <c r="E339" s="483"/>
      <c r="F339" s="483"/>
      <c r="G339" s="483"/>
      <c r="H339" s="484"/>
    </row>
    <row r="340" spans="1:8" ht="15" customHeight="1" x14ac:dyDescent="0.2">
      <c r="A340" s="224">
        <v>1107</v>
      </c>
      <c r="B340" s="483" t="s">
        <v>3694</v>
      </c>
      <c r="C340" s="483"/>
      <c r="D340" s="483"/>
      <c r="E340" s="483"/>
      <c r="F340" s="483"/>
      <c r="G340" s="483"/>
      <c r="H340" s="484"/>
    </row>
    <row r="341" spans="1:8" ht="15" customHeight="1" x14ac:dyDescent="0.2">
      <c r="A341" s="224">
        <v>1200</v>
      </c>
      <c r="B341" s="483" t="s">
        <v>3695</v>
      </c>
      <c r="C341" s="483"/>
      <c r="D341" s="483"/>
      <c r="E341" s="483"/>
      <c r="F341" s="483"/>
      <c r="G341" s="483"/>
      <c r="H341" s="484"/>
    </row>
    <row r="342" spans="1:8" ht="15" customHeight="1" x14ac:dyDescent="0.2">
      <c r="A342" s="224">
        <v>1310</v>
      </c>
      <c r="B342" s="483" t="s">
        <v>3696</v>
      </c>
      <c r="C342" s="483"/>
      <c r="D342" s="483"/>
      <c r="E342" s="483"/>
      <c r="F342" s="483"/>
      <c r="G342" s="483"/>
      <c r="H342" s="484"/>
    </row>
    <row r="343" spans="1:8" ht="15" customHeight="1" x14ac:dyDescent="0.2">
      <c r="A343" s="224">
        <v>1320</v>
      </c>
      <c r="B343" s="483" t="s">
        <v>3697</v>
      </c>
      <c r="C343" s="483"/>
      <c r="D343" s="483"/>
      <c r="E343" s="483"/>
      <c r="F343" s="483"/>
      <c r="G343" s="483"/>
      <c r="H343" s="484"/>
    </row>
    <row r="344" spans="1:8" ht="15" customHeight="1" x14ac:dyDescent="0.2">
      <c r="A344" s="224">
        <v>1330</v>
      </c>
      <c r="B344" s="483" t="s">
        <v>3698</v>
      </c>
      <c r="C344" s="483"/>
      <c r="D344" s="483"/>
      <c r="E344" s="483"/>
      <c r="F344" s="483"/>
      <c r="G344" s="483"/>
      <c r="H344" s="484"/>
    </row>
    <row r="345" spans="1:8" ht="15" customHeight="1" x14ac:dyDescent="0.2">
      <c r="A345" s="224">
        <v>1391</v>
      </c>
      <c r="B345" s="483" t="s">
        <v>3699</v>
      </c>
      <c r="C345" s="483"/>
      <c r="D345" s="483"/>
      <c r="E345" s="483"/>
      <c r="F345" s="483"/>
      <c r="G345" s="483"/>
      <c r="H345" s="484"/>
    </row>
    <row r="346" spans="1:8" ht="15" customHeight="1" x14ac:dyDescent="0.2">
      <c r="A346" s="224">
        <v>1392</v>
      </c>
      <c r="B346" s="483" t="s">
        <v>3700</v>
      </c>
      <c r="C346" s="483"/>
      <c r="D346" s="483"/>
      <c r="E346" s="483"/>
      <c r="F346" s="483"/>
      <c r="G346" s="483"/>
      <c r="H346" s="484"/>
    </row>
    <row r="347" spans="1:8" ht="15" customHeight="1" x14ac:dyDescent="0.2">
      <c r="A347" s="224">
        <v>1393</v>
      </c>
      <c r="B347" s="483" t="s">
        <v>3701</v>
      </c>
      <c r="C347" s="483"/>
      <c r="D347" s="483"/>
      <c r="E347" s="483"/>
      <c r="F347" s="483"/>
      <c r="G347" s="483"/>
      <c r="H347" s="484"/>
    </row>
    <row r="348" spans="1:8" ht="15" customHeight="1" x14ac:dyDescent="0.2">
      <c r="A348" s="224">
        <v>1394</v>
      </c>
      <c r="B348" s="483" t="s">
        <v>3702</v>
      </c>
      <c r="C348" s="483"/>
      <c r="D348" s="483"/>
      <c r="E348" s="483"/>
      <c r="F348" s="483"/>
      <c r="G348" s="483"/>
      <c r="H348" s="484"/>
    </row>
    <row r="349" spans="1:8" ht="15" customHeight="1" x14ac:dyDescent="0.2">
      <c r="A349" s="224">
        <v>1395</v>
      </c>
      <c r="B349" s="483" t="s">
        <v>3703</v>
      </c>
      <c r="C349" s="483"/>
      <c r="D349" s="483"/>
      <c r="E349" s="483"/>
      <c r="F349" s="483"/>
      <c r="G349" s="483"/>
      <c r="H349" s="484"/>
    </row>
    <row r="350" spans="1:8" ht="15" customHeight="1" x14ac:dyDescent="0.2">
      <c r="A350" s="224">
        <v>1396</v>
      </c>
      <c r="B350" s="483" t="s">
        <v>3704</v>
      </c>
      <c r="C350" s="483"/>
      <c r="D350" s="483"/>
      <c r="E350" s="483"/>
      <c r="F350" s="483"/>
      <c r="G350" s="483"/>
      <c r="H350" s="484"/>
    </row>
    <row r="351" spans="1:8" ht="15" customHeight="1" x14ac:dyDescent="0.2">
      <c r="A351" s="224">
        <v>1399</v>
      </c>
      <c r="B351" s="483" t="s">
        <v>3705</v>
      </c>
      <c r="C351" s="483"/>
      <c r="D351" s="483"/>
      <c r="E351" s="483"/>
      <c r="F351" s="483"/>
      <c r="G351" s="483"/>
      <c r="H351" s="484"/>
    </row>
    <row r="352" spans="1:8" ht="15" customHeight="1" x14ac:dyDescent="0.2">
      <c r="A352" s="224">
        <v>1411</v>
      </c>
      <c r="B352" s="483" t="s">
        <v>3706</v>
      </c>
      <c r="C352" s="483"/>
      <c r="D352" s="483"/>
      <c r="E352" s="483"/>
      <c r="F352" s="483"/>
      <c r="G352" s="483"/>
      <c r="H352" s="484"/>
    </row>
    <row r="353" spans="1:8" ht="15" customHeight="1" x14ac:dyDescent="0.2">
      <c r="A353" s="224">
        <v>1412</v>
      </c>
      <c r="B353" s="483" t="s">
        <v>3707</v>
      </c>
      <c r="C353" s="483"/>
      <c r="D353" s="483"/>
      <c r="E353" s="483"/>
      <c r="F353" s="483"/>
      <c r="G353" s="483"/>
      <c r="H353" s="484"/>
    </row>
    <row r="354" spans="1:8" ht="15" customHeight="1" x14ac:dyDescent="0.2">
      <c r="A354" s="224">
        <v>1413</v>
      </c>
      <c r="B354" s="483" t="s">
        <v>3708</v>
      </c>
      <c r="C354" s="483"/>
      <c r="D354" s="483"/>
      <c r="E354" s="483"/>
      <c r="F354" s="483"/>
      <c r="G354" s="483"/>
      <c r="H354" s="484"/>
    </row>
    <row r="355" spans="1:8" ht="15" customHeight="1" x14ac:dyDescent="0.2">
      <c r="A355" s="224">
        <v>1414</v>
      </c>
      <c r="B355" s="483" t="s">
        <v>3709</v>
      </c>
      <c r="C355" s="483"/>
      <c r="D355" s="483"/>
      <c r="E355" s="483"/>
      <c r="F355" s="483"/>
      <c r="G355" s="483"/>
      <c r="H355" s="484"/>
    </row>
    <row r="356" spans="1:8" ht="15" customHeight="1" x14ac:dyDescent="0.2">
      <c r="A356" s="224">
        <v>1419</v>
      </c>
      <c r="B356" s="483" t="s">
        <v>3710</v>
      </c>
      <c r="C356" s="483"/>
      <c r="D356" s="483"/>
      <c r="E356" s="483"/>
      <c r="F356" s="483"/>
      <c r="G356" s="483"/>
      <c r="H356" s="484"/>
    </row>
    <row r="357" spans="1:8" ht="15" customHeight="1" x14ac:dyDescent="0.2">
      <c r="A357" s="224">
        <v>1420</v>
      </c>
      <c r="B357" s="483" t="s">
        <v>3711</v>
      </c>
      <c r="C357" s="483"/>
      <c r="D357" s="483"/>
      <c r="E357" s="483"/>
      <c r="F357" s="483"/>
      <c r="G357" s="483"/>
      <c r="H357" s="484"/>
    </row>
    <row r="358" spans="1:8" ht="15" customHeight="1" x14ac:dyDescent="0.2">
      <c r="A358" s="224">
        <v>1431</v>
      </c>
      <c r="B358" s="483" t="s">
        <v>3712</v>
      </c>
      <c r="C358" s="483"/>
      <c r="D358" s="483"/>
      <c r="E358" s="483"/>
      <c r="F358" s="483"/>
      <c r="G358" s="483"/>
      <c r="H358" s="484"/>
    </row>
    <row r="359" spans="1:8" ht="15" customHeight="1" x14ac:dyDescent="0.2">
      <c r="A359" s="224">
        <v>1439</v>
      </c>
      <c r="B359" s="483" t="s">
        <v>3713</v>
      </c>
      <c r="C359" s="483"/>
      <c r="D359" s="483"/>
      <c r="E359" s="483"/>
      <c r="F359" s="483"/>
      <c r="G359" s="483"/>
      <c r="H359" s="484"/>
    </row>
    <row r="360" spans="1:8" ht="15" customHeight="1" x14ac:dyDescent="0.2">
      <c r="A360" s="224">
        <v>1511</v>
      </c>
      <c r="B360" s="483" t="s">
        <v>3714</v>
      </c>
      <c r="C360" s="483"/>
      <c r="D360" s="483"/>
      <c r="E360" s="483"/>
      <c r="F360" s="483"/>
      <c r="G360" s="483"/>
      <c r="H360" s="484"/>
    </row>
    <row r="361" spans="1:8" ht="15" customHeight="1" x14ac:dyDescent="0.2">
      <c r="A361" s="224">
        <v>1512</v>
      </c>
      <c r="B361" s="483" t="s">
        <v>3715</v>
      </c>
      <c r="C361" s="483"/>
      <c r="D361" s="483"/>
      <c r="E361" s="483"/>
      <c r="F361" s="483"/>
      <c r="G361" s="483"/>
      <c r="H361" s="484"/>
    </row>
    <row r="362" spans="1:8" ht="15" customHeight="1" x14ac:dyDescent="0.2">
      <c r="A362" s="224">
        <v>1520</v>
      </c>
      <c r="B362" s="483" t="s">
        <v>3716</v>
      </c>
      <c r="C362" s="483"/>
      <c r="D362" s="483"/>
      <c r="E362" s="483"/>
      <c r="F362" s="483"/>
      <c r="G362" s="483"/>
      <c r="H362" s="484"/>
    </row>
    <row r="363" spans="1:8" ht="15" customHeight="1" x14ac:dyDescent="0.2">
      <c r="A363" s="224">
        <v>1610</v>
      </c>
      <c r="B363" s="483" t="s">
        <v>3717</v>
      </c>
      <c r="C363" s="483"/>
      <c r="D363" s="483"/>
      <c r="E363" s="483"/>
      <c r="F363" s="483"/>
      <c r="G363" s="483"/>
      <c r="H363" s="484"/>
    </row>
    <row r="364" spans="1:8" ht="15" customHeight="1" x14ac:dyDescent="0.2">
      <c r="A364" s="224">
        <v>1621</v>
      </c>
      <c r="B364" s="483" t="s">
        <v>3718</v>
      </c>
      <c r="C364" s="483"/>
      <c r="D364" s="483"/>
      <c r="E364" s="483"/>
      <c r="F364" s="483"/>
      <c r="G364" s="483"/>
      <c r="H364" s="484"/>
    </row>
    <row r="365" spans="1:8" ht="15" customHeight="1" x14ac:dyDescent="0.2">
      <c r="A365" s="224">
        <v>1622</v>
      </c>
      <c r="B365" s="483" t="s">
        <v>3719</v>
      </c>
      <c r="C365" s="483"/>
      <c r="D365" s="483"/>
      <c r="E365" s="483"/>
      <c r="F365" s="483"/>
      <c r="G365" s="483"/>
      <c r="H365" s="484"/>
    </row>
    <row r="366" spans="1:8" ht="15" customHeight="1" x14ac:dyDescent="0.2">
      <c r="A366" s="224">
        <v>1623</v>
      </c>
      <c r="B366" s="483" t="s">
        <v>3720</v>
      </c>
      <c r="C366" s="483"/>
      <c r="D366" s="483"/>
      <c r="E366" s="483"/>
      <c r="F366" s="483"/>
      <c r="G366" s="483"/>
      <c r="H366" s="484"/>
    </row>
    <row r="367" spans="1:8" ht="15" customHeight="1" x14ac:dyDescent="0.2">
      <c r="A367" s="224">
        <v>1624</v>
      </c>
      <c r="B367" s="483" t="s">
        <v>3721</v>
      </c>
      <c r="C367" s="483"/>
      <c r="D367" s="483"/>
      <c r="E367" s="483"/>
      <c r="F367" s="483"/>
      <c r="G367" s="483"/>
      <c r="H367" s="484"/>
    </row>
    <row r="368" spans="1:8" ht="15" customHeight="1" x14ac:dyDescent="0.2">
      <c r="A368" s="224">
        <v>1629</v>
      </c>
      <c r="B368" s="483" t="s">
        <v>3722</v>
      </c>
      <c r="C368" s="483"/>
      <c r="D368" s="483"/>
      <c r="E368" s="483"/>
      <c r="F368" s="483"/>
      <c r="G368" s="483"/>
      <c r="H368" s="484"/>
    </row>
    <row r="369" spans="1:8" ht="15" customHeight="1" x14ac:dyDescent="0.2">
      <c r="A369" s="224">
        <v>1711</v>
      </c>
      <c r="B369" s="483" t="s">
        <v>3723</v>
      </c>
      <c r="C369" s="483"/>
      <c r="D369" s="483"/>
      <c r="E369" s="483"/>
      <c r="F369" s="483"/>
      <c r="G369" s="483"/>
      <c r="H369" s="484"/>
    </row>
    <row r="370" spans="1:8" ht="15" customHeight="1" x14ac:dyDescent="0.2">
      <c r="A370" s="224">
        <v>1712</v>
      </c>
      <c r="B370" s="483" t="s">
        <v>3724</v>
      </c>
      <c r="C370" s="483"/>
      <c r="D370" s="483"/>
      <c r="E370" s="483"/>
      <c r="F370" s="483"/>
      <c r="G370" s="483"/>
      <c r="H370" s="484"/>
    </row>
    <row r="371" spans="1:8" ht="15" customHeight="1" x14ac:dyDescent="0.2">
      <c r="A371" s="224">
        <v>1721</v>
      </c>
      <c r="B371" s="483" t="s">
        <v>3725</v>
      </c>
      <c r="C371" s="483"/>
      <c r="D371" s="483"/>
      <c r="E371" s="483"/>
      <c r="F371" s="483"/>
      <c r="G371" s="483"/>
      <c r="H371" s="484"/>
    </row>
    <row r="372" spans="1:8" ht="15" customHeight="1" x14ac:dyDescent="0.2">
      <c r="A372" s="224">
        <v>1722</v>
      </c>
      <c r="B372" s="483" t="s">
        <v>3726</v>
      </c>
      <c r="C372" s="483"/>
      <c r="D372" s="483"/>
      <c r="E372" s="483"/>
      <c r="F372" s="483"/>
      <c r="G372" s="483"/>
      <c r="H372" s="484"/>
    </row>
    <row r="373" spans="1:8" ht="15" customHeight="1" x14ac:dyDescent="0.2">
      <c r="A373" s="224">
        <v>1723</v>
      </c>
      <c r="B373" s="483" t="s">
        <v>3727</v>
      </c>
      <c r="C373" s="483"/>
      <c r="D373" s="483"/>
      <c r="E373" s="483"/>
      <c r="F373" s="483"/>
      <c r="G373" s="483"/>
      <c r="H373" s="484"/>
    </row>
    <row r="374" spans="1:8" ht="15" customHeight="1" x14ac:dyDescent="0.2">
      <c r="A374" s="224">
        <v>1724</v>
      </c>
      <c r="B374" s="483" t="s">
        <v>3728</v>
      </c>
      <c r="C374" s="483"/>
      <c r="D374" s="483"/>
      <c r="E374" s="483"/>
      <c r="F374" s="483"/>
      <c r="G374" s="483"/>
      <c r="H374" s="484"/>
    </row>
    <row r="375" spans="1:8" ht="15" customHeight="1" x14ac:dyDescent="0.2">
      <c r="A375" s="224">
        <v>1729</v>
      </c>
      <c r="B375" s="483" t="s">
        <v>3729</v>
      </c>
      <c r="C375" s="483"/>
      <c r="D375" s="483"/>
      <c r="E375" s="483"/>
      <c r="F375" s="483"/>
      <c r="G375" s="483"/>
      <c r="H375" s="484"/>
    </row>
    <row r="376" spans="1:8" ht="15" customHeight="1" x14ac:dyDescent="0.2">
      <c r="A376" s="224">
        <v>1811</v>
      </c>
      <c r="B376" s="483" t="s">
        <v>3730</v>
      </c>
      <c r="C376" s="483"/>
      <c r="D376" s="483"/>
      <c r="E376" s="483"/>
      <c r="F376" s="483"/>
      <c r="G376" s="483"/>
      <c r="H376" s="484"/>
    </row>
    <row r="377" spans="1:8" ht="15" customHeight="1" x14ac:dyDescent="0.2">
      <c r="A377" s="224">
        <v>1812</v>
      </c>
      <c r="B377" s="483" t="s">
        <v>3731</v>
      </c>
      <c r="C377" s="483"/>
      <c r="D377" s="483"/>
      <c r="E377" s="483"/>
      <c r="F377" s="483"/>
      <c r="G377" s="483"/>
      <c r="H377" s="484"/>
    </row>
    <row r="378" spans="1:8" ht="15" customHeight="1" x14ac:dyDescent="0.2">
      <c r="A378" s="224">
        <v>1813</v>
      </c>
      <c r="B378" s="483" t="s">
        <v>3732</v>
      </c>
      <c r="C378" s="483"/>
      <c r="D378" s="483"/>
      <c r="E378" s="483"/>
      <c r="F378" s="483"/>
      <c r="G378" s="483"/>
      <c r="H378" s="484"/>
    </row>
    <row r="379" spans="1:8" ht="15" customHeight="1" x14ac:dyDescent="0.2">
      <c r="A379" s="224">
        <v>1814</v>
      </c>
      <c r="B379" s="483" t="s">
        <v>3733</v>
      </c>
      <c r="C379" s="483"/>
      <c r="D379" s="483"/>
      <c r="E379" s="483"/>
      <c r="F379" s="483"/>
      <c r="G379" s="483"/>
      <c r="H379" s="484"/>
    </row>
    <row r="380" spans="1:8" ht="15" customHeight="1" x14ac:dyDescent="0.2">
      <c r="A380" s="224">
        <v>1820</v>
      </c>
      <c r="B380" s="483" t="s">
        <v>3734</v>
      </c>
      <c r="C380" s="483"/>
      <c r="D380" s="483"/>
      <c r="E380" s="483"/>
      <c r="F380" s="483"/>
      <c r="G380" s="483"/>
      <c r="H380" s="484"/>
    </row>
    <row r="381" spans="1:8" ht="15" customHeight="1" x14ac:dyDescent="0.2">
      <c r="A381" s="224">
        <v>1910</v>
      </c>
      <c r="B381" s="483" t="s">
        <v>3735</v>
      </c>
      <c r="C381" s="483"/>
      <c r="D381" s="483"/>
      <c r="E381" s="483"/>
      <c r="F381" s="483"/>
      <c r="G381" s="483"/>
      <c r="H381" s="484"/>
    </row>
    <row r="382" spans="1:8" ht="15" customHeight="1" x14ac:dyDescent="0.2">
      <c r="A382" s="224">
        <v>1920</v>
      </c>
      <c r="B382" s="483" t="s">
        <v>3736</v>
      </c>
      <c r="C382" s="483"/>
      <c r="D382" s="483"/>
      <c r="E382" s="483"/>
      <c r="F382" s="483"/>
      <c r="G382" s="483"/>
      <c r="H382" s="484"/>
    </row>
    <row r="383" spans="1:8" ht="15" customHeight="1" x14ac:dyDescent="0.2">
      <c r="A383" s="224">
        <v>2011</v>
      </c>
      <c r="B383" s="483" t="s">
        <v>3737</v>
      </c>
      <c r="C383" s="483"/>
      <c r="D383" s="483"/>
      <c r="E383" s="483"/>
      <c r="F383" s="483"/>
      <c r="G383" s="483"/>
      <c r="H383" s="484"/>
    </row>
    <row r="384" spans="1:8" ht="15" customHeight="1" x14ac:dyDescent="0.2">
      <c r="A384" s="224">
        <v>2012</v>
      </c>
      <c r="B384" s="483" t="s">
        <v>3738</v>
      </c>
      <c r="C384" s="483"/>
      <c r="D384" s="483"/>
      <c r="E384" s="483"/>
      <c r="F384" s="483"/>
      <c r="G384" s="483"/>
      <c r="H384" s="484"/>
    </row>
    <row r="385" spans="1:8" ht="15" customHeight="1" x14ac:dyDescent="0.2">
      <c r="A385" s="224">
        <v>2013</v>
      </c>
      <c r="B385" s="483" t="s">
        <v>3739</v>
      </c>
      <c r="C385" s="483"/>
      <c r="D385" s="483"/>
      <c r="E385" s="483"/>
      <c r="F385" s="483"/>
      <c r="G385" s="483"/>
      <c r="H385" s="484"/>
    </row>
    <row r="386" spans="1:8" ht="15" customHeight="1" x14ac:dyDescent="0.2">
      <c r="A386" s="224">
        <v>2014</v>
      </c>
      <c r="B386" s="483" t="s">
        <v>3740</v>
      </c>
      <c r="C386" s="483"/>
      <c r="D386" s="483"/>
      <c r="E386" s="483"/>
      <c r="F386" s="483"/>
      <c r="G386" s="483"/>
      <c r="H386" s="484"/>
    </row>
    <row r="387" spans="1:8" ht="15" customHeight="1" x14ac:dyDescent="0.2">
      <c r="A387" s="224">
        <v>2015</v>
      </c>
      <c r="B387" s="483" t="s">
        <v>3741</v>
      </c>
      <c r="C387" s="483"/>
      <c r="D387" s="483"/>
      <c r="E387" s="483"/>
      <c r="F387" s="483"/>
      <c r="G387" s="483"/>
      <c r="H387" s="484"/>
    </row>
    <row r="388" spans="1:8" ht="15" customHeight="1" x14ac:dyDescent="0.2">
      <c r="A388" s="224">
        <v>2016</v>
      </c>
      <c r="B388" s="483" t="s">
        <v>3742</v>
      </c>
      <c r="C388" s="483"/>
      <c r="D388" s="483"/>
      <c r="E388" s="483"/>
      <c r="F388" s="483"/>
      <c r="G388" s="483"/>
      <c r="H388" s="484"/>
    </row>
    <row r="389" spans="1:8" ht="15" customHeight="1" x14ac:dyDescent="0.2">
      <c r="A389" s="224">
        <v>2017</v>
      </c>
      <c r="B389" s="483" t="s">
        <v>3743</v>
      </c>
      <c r="C389" s="483"/>
      <c r="D389" s="483"/>
      <c r="E389" s="483"/>
      <c r="F389" s="483"/>
      <c r="G389" s="483"/>
      <c r="H389" s="484"/>
    </row>
    <row r="390" spans="1:8" ht="15" customHeight="1" x14ac:dyDescent="0.2">
      <c r="A390" s="224">
        <v>2020</v>
      </c>
      <c r="B390" s="483" t="s">
        <v>3744</v>
      </c>
      <c r="C390" s="483"/>
      <c r="D390" s="483"/>
      <c r="E390" s="483"/>
      <c r="F390" s="483"/>
      <c r="G390" s="483"/>
      <c r="H390" s="484"/>
    </row>
    <row r="391" spans="1:8" ht="15" customHeight="1" x14ac:dyDescent="0.2">
      <c r="A391" s="224">
        <v>2030</v>
      </c>
      <c r="B391" s="483" t="s">
        <v>3745</v>
      </c>
      <c r="C391" s="483"/>
      <c r="D391" s="483"/>
      <c r="E391" s="483"/>
      <c r="F391" s="483"/>
      <c r="G391" s="483"/>
      <c r="H391" s="484"/>
    </row>
    <row r="392" spans="1:8" ht="15" customHeight="1" x14ac:dyDescent="0.2">
      <c r="A392" s="224">
        <v>2041</v>
      </c>
      <c r="B392" s="483" t="s">
        <v>3746</v>
      </c>
      <c r="C392" s="483"/>
      <c r="D392" s="483"/>
      <c r="E392" s="483"/>
      <c r="F392" s="483"/>
      <c r="G392" s="483"/>
      <c r="H392" s="484"/>
    </row>
    <row r="393" spans="1:8" ht="15" customHeight="1" x14ac:dyDescent="0.2">
      <c r="A393" s="224">
        <v>2042</v>
      </c>
      <c r="B393" s="483" t="s">
        <v>3747</v>
      </c>
      <c r="C393" s="483"/>
      <c r="D393" s="483"/>
      <c r="E393" s="483"/>
      <c r="F393" s="483"/>
      <c r="G393" s="483"/>
      <c r="H393" s="484"/>
    </row>
    <row r="394" spans="1:8" ht="15" customHeight="1" x14ac:dyDescent="0.2">
      <c r="A394" s="224">
        <v>2051</v>
      </c>
      <c r="B394" s="483" t="s">
        <v>3748</v>
      </c>
      <c r="C394" s="483"/>
      <c r="D394" s="483"/>
      <c r="E394" s="483"/>
      <c r="F394" s="483"/>
      <c r="G394" s="483"/>
      <c r="H394" s="484"/>
    </row>
    <row r="395" spans="1:8" ht="15" customHeight="1" x14ac:dyDescent="0.2">
      <c r="A395" s="224">
        <v>2052</v>
      </c>
      <c r="B395" s="483" t="s">
        <v>3749</v>
      </c>
      <c r="C395" s="483"/>
      <c r="D395" s="483"/>
      <c r="E395" s="483"/>
      <c r="F395" s="483"/>
      <c r="G395" s="483"/>
      <c r="H395" s="484"/>
    </row>
    <row r="396" spans="1:8" ht="15" customHeight="1" x14ac:dyDescent="0.2">
      <c r="A396" s="224">
        <v>2053</v>
      </c>
      <c r="B396" s="483" t="s">
        <v>3750</v>
      </c>
      <c r="C396" s="483"/>
      <c r="D396" s="483"/>
      <c r="E396" s="483"/>
      <c r="F396" s="483"/>
      <c r="G396" s="483"/>
      <c r="H396" s="484"/>
    </row>
    <row r="397" spans="1:8" ht="15" customHeight="1" x14ac:dyDescent="0.2">
      <c r="A397" s="224">
        <v>2059</v>
      </c>
      <c r="B397" s="483" t="s">
        <v>3751</v>
      </c>
      <c r="C397" s="483"/>
      <c r="D397" s="483"/>
      <c r="E397" s="483"/>
      <c r="F397" s="483"/>
      <c r="G397" s="483"/>
      <c r="H397" s="484"/>
    </row>
    <row r="398" spans="1:8" ht="15" customHeight="1" x14ac:dyDescent="0.2">
      <c r="A398" s="224">
        <v>2060</v>
      </c>
      <c r="B398" s="483" t="s">
        <v>3752</v>
      </c>
      <c r="C398" s="483"/>
      <c r="D398" s="483"/>
      <c r="E398" s="483"/>
      <c r="F398" s="483"/>
      <c r="G398" s="483"/>
      <c r="H398" s="484"/>
    </row>
    <row r="399" spans="1:8" ht="15" customHeight="1" x14ac:dyDescent="0.2">
      <c r="A399" s="224">
        <v>2110</v>
      </c>
      <c r="B399" s="483" t="s">
        <v>3753</v>
      </c>
      <c r="C399" s="483"/>
      <c r="D399" s="483"/>
      <c r="E399" s="483"/>
      <c r="F399" s="483"/>
      <c r="G399" s="483"/>
      <c r="H399" s="484"/>
    </row>
    <row r="400" spans="1:8" ht="15" customHeight="1" x14ac:dyDescent="0.2">
      <c r="A400" s="224">
        <v>2120</v>
      </c>
      <c r="B400" s="483" t="s">
        <v>3754</v>
      </c>
      <c r="C400" s="483"/>
      <c r="D400" s="483"/>
      <c r="E400" s="483"/>
      <c r="F400" s="483"/>
      <c r="G400" s="483"/>
      <c r="H400" s="484"/>
    </row>
    <row r="401" spans="1:8" ht="15" customHeight="1" x14ac:dyDescent="0.2">
      <c r="A401" s="224">
        <v>2211</v>
      </c>
      <c r="B401" s="483" t="s">
        <v>3755</v>
      </c>
      <c r="C401" s="483"/>
      <c r="D401" s="483"/>
      <c r="E401" s="483"/>
      <c r="F401" s="483"/>
      <c r="G401" s="483"/>
      <c r="H401" s="484"/>
    </row>
    <row r="402" spans="1:8" ht="15" customHeight="1" x14ac:dyDescent="0.2">
      <c r="A402" s="224">
        <v>2219</v>
      </c>
      <c r="B402" s="483" t="s">
        <v>3756</v>
      </c>
      <c r="C402" s="483"/>
      <c r="D402" s="483"/>
      <c r="E402" s="483"/>
      <c r="F402" s="483"/>
      <c r="G402" s="483"/>
      <c r="H402" s="484"/>
    </row>
    <row r="403" spans="1:8" ht="15" customHeight="1" x14ac:dyDescent="0.2">
      <c r="A403" s="224">
        <v>2221</v>
      </c>
      <c r="B403" s="483" t="s">
        <v>3757</v>
      </c>
      <c r="C403" s="483"/>
      <c r="D403" s="483"/>
      <c r="E403" s="483"/>
      <c r="F403" s="483"/>
      <c r="G403" s="483"/>
      <c r="H403" s="484"/>
    </row>
    <row r="404" spans="1:8" ht="15" customHeight="1" x14ac:dyDescent="0.2">
      <c r="A404" s="224">
        <v>2222</v>
      </c>
      <c r="B404" s="483" t="s">
        <v>3758</v>
      </c>
      <c r="C404" s="483"/>
      <c r="D404" s="483"/>
      <c r="E404" s="483"/>
      <c r="F404" s="483"/>
      <c r="G404" s="483"/>
      <c r="H404" s="484"/>
    </row>
    <row r="405" spans="1:8" ht="15" customHeight="1" x14ac:dyDescent="0.2">
      <c r="A405" s="224">
        <v>2223</v>
      </c>
      <c r="B405" s="483" t="s">
        <v>3759</v>
      </c>
      <c r="C405" s="483"/>
      <c r="D405" s="483"/>
      <c r="E405" s="483"/>
      <c r="F405" s="483"/>
      <c r="G405" s="483"/>
      <c r="H405" s="484"/>
    </row>
    <row r="406" spans="1:8" ht="15" customHeight="1" x14ac:dyDescent="0.2">
      <c r="A406" s="224">
        <v>2229</v>
      </c>
      <c r="B406" s="483" t="s">
        <v>3760</v>
      </c>
      <c r="C406" s="483"/>
      <c r="D406" s="483"/>
      <c r="E406" s="483"/>
      <c r="F406" s="483"/>
      <c r="G406" s="483"/>
      <c r="H406" s="484"/>
    </row>
    <row r="407" spans="1:8" ht="15" customHeight="1" x14ac:dyDescent="0.2">
      <c r="A407" s="224">
        <v>2311</v>
      </c>
      <c r="B407" s="483" t="s">
        <v>3761</v>
      </c>
      <c r="C407" s="483"/>
      <c r="D407" s="483"/>
      <c r="E407" s="483"/>
      <c r="F407" s="483"/>
      <c r="G407" s="483"/>
      <c r="H407" s="484"/>
    </row>
    <row r="408" spans="1:8" ht="15" customHeight="1" x14ac:dyDescent="0.2">
      <c r="A408" s="224">
        <v>2312</v>
      </c>
      <c r="B408" s="483" t="s">
        <v>3762</v>
      </c>
      <c r="C408" s="483"/>
      <c r="D408" s="483"/>
      <c r="E408" s="483"/>
      <c r="F408" s="483"/>
      <c r="G408" s="483"/>
      <c r="H408" s="484"/>
    </row>
    <row r="409" spans="1:8" ht="15" customHeight="1" x14ac:dyDescent="0.2">
      <c r="A409" s="224">
        <v>2313</v>
      </c>
      <c r="B409" s="483" t="s">
        <v>3763</v>
      </c>
      <c r="C409" s="483"/>
      <c r="D409" s="483"/>
      <c r="E409" s="483"/>
      <c r="F409" s="483"/>
      <c r="G409" s="483"/>
      <c r="H409" s="484"/>
    </row>
    <row r="410" spans="1:8" ht="15" customHeight="1" x14ac:dyDescent="0.2">
      <c r="A410" s="224">
        <v>2314</v>
      </c>
      <c r="B410" s="483" t="s">
        <v>3764</v>
      </c>
      <c r="C410" s="483"/>
      <c r="D410" s="483"/>
      <c r="E410" s="483"/>
      <c r="F410" s="483"/>
      <c r="G410" s="483"/>
      <c r="H410" s="484"/>
    </row>
    <row r="411" spans="1:8" ht="15" customHeight="1" x14ac:dyDescent="0.2">
      <c r="A411" s="224">
        <v>2319</v>
      </c>
      <c r="B411" s="483" t="s">
        <v>3765</v>
      </c>
      <c r="C411" s="483"/>
      <c r="D411" s="483"/>
      <c r="E411" s="483"/>
      <c r="F411" s="483"/>
      <c r="G411" s="483"/>
      <c r="H411" s="484"/>
    </row>
    <row r="412" spans="1:8" ht="15" customHeight="1" x14ac:dyDescent="0.2">
      <c r="A412" s="224">
        <v>2320</v>
      </c>
      <c r="B412" s="483" t="s">
        <v>3766</v>
      </c>
      <c r="C412" s="483"/>
      <c r="D412" s="483"/>
      <c r="E412" s="483"/>
      <c r="F412" s="483"/>
      <c r="G412" s="483"/>
      <c r="H412" s="484"/>
    </row>
    <row r="413" spans="1:8" ht="15" customHeight="1" x14ac:dyDescent="0.2">
      <c r="A413" s="224">
        <v>2331</v>
      </c>
      <c r="B413" s="483" t="s">
        <v>3767</v>
      </c>
      <c r="C413" s="483"/>
      <c r="D413" s="483"/>
      <c r="E413" s="483"/>
      <c r="F413" s="483"/>
      <c r="G413" s="483"/>
      <c r="H413" s="484"/>
    </row>
    <row r="414" spans="1:8" ht="15" customHeight="1" x14ac:dyDescent="0.2">
      <c r="A414" s="224">
        <v>2332</v>
      </c>
      <c r="B414" s="483" t="s">
        <v>3768</v>
      </c>
      <c r="C414" s="483"/>
      <c r="D414" s="483"/>
      <c r="E414" s="483"/>
      <c r="F414" s="483"/>
      <c r="G414" s="483"/>
      <c r="H414" s="484"/>
    </row>
    <row r="415" spans="1:8" ht="15" customHeight="1" x14ac:dyDescent="0.2">
      <c r="A415" s="224">
        <v>2341</v>
      </c>
      <c r="B415" s="483" t="s">
        <v>3769</v>
      </c>
      <c r="C415" s="483"/>
      <c r="D415" s="483"/>
      <c r="E415" s="483"/>
      <c r="F415" s="483"/>
      <c r="G415" s="483"/>
      <c r="H415" s="484"/>
    </row>
    <row r="416" spans="1:8" ht="15" customHeight="1" x14ac:dyDescent="0.2">
      <c r="A416" s="224">
        <v>2342</v>
      </c>
      <c r="B416" s="483" t="s">
        <v>3770</v>
      </c>
      <c r="C416" s="483"/>
      <c r="D416" s="483"/>
      <c r="E416" s="483"/>
      <c r="F416" s="483"/>
      <c r="G416" s="483"/>
      <c r="H416" s="484"/>
    </row>
    <row r="417" spans="1:8" ht="15" customHeight="1" x14ac:dyDescent="0.2">
      <c r="A417" s="224">
        <v>2343</v>
      </c>
      <c r="B417" s="483" t="s">
        <v>3771</v>
      </c>
      <c r="C417" s="483"/>
      <c r="D417" s="483"/>
      <c r="E417" s="483"/>
      <c r="F417" s="483"/>
      <c r="G417" s="483"/>
      <c r="H417" s="484"/>
    </row>
    <row r="418" spans="1:8" ht="15" customHeight="1" x14ac:dyDescent="0.2">
      <c r="A418" s="224">
        <v>2344</v>
      </c>
      <c r="B418" s="483" t="s">
        <v>3772</v>
      </c>
      <c r="C418" s="483"/>
      <c r="D418" s="483"/>
      <c r="E418" s="483"/>
      <c r="F418" s="483"/>
      <c r="G418" s="483"/>
      <c r="H418" s="484"/>
    </row>
    <row r="419" spans="1:8" ht="15" customHeight="1" x14ac:dyDescent="0.2">
      <c r="A419" s="224">
        <v>2349</v>
      </c>
      <c r="B419" s="483" t="s">
        <v>3773</v>
      </c>
      <c r="C419" s="483"/>
      <c r="D419" s="483"/>
      <c r="E419" s="483"/>
      <c r="F419" s="483"/>
      <c r="G419" s="483"/>
      <c r="H419" s="484"/>
    </row>
    <row r="420" spans="1:8" ht="15" customHeight="1" x14ac:dyDescent="0.2">
      <c r="A420" s="224">
        <v>2351</v>
      </c>
      <c r="B420" s="483" t="s">
        <v>3774</v>
      </c>
      <c r="C420" s="483"/>
      <c r="D420" s="483"/>
      <c r="E420" s="483"/>
      <c r="F420" s="483"/>
      <c r="G420" s="483"/>
      <c r="H420" s="484"/>
    </row>
    <row r="421" spans="1:8" ht="15" customHeight="1" x14ac:dyDescent="0.2">
      <c r="A421" s="224">
        <v>2352</v>
      </c>
      <c r="B421" s="483" t="s">
        <v>3775</v>
      </c>
      <c r="C421" s="483"/>
      <c r="D421" s="483"/>
      <c r="E421" s="483"/>
      <c r="F421" s="483"/>
      <c r="G421" s="483"/>
      <c r="H421" s="484"/>
    </row>
    <row r="422" spans="1:8" ht="15" customHeight="1" x14ac:dyDescent="0.2">
      <c r="A422" s="224">
        <v>2361</v>
      </c>
      <c r="B422" s="483" t="s">
        <v>3776</v>
      </c>
      <c r="C422" s="483"/>
      <c r="D422" s="483"/>
      <c r="E422" s="483"/>
      <c r="F422" s="483"/>
      <c r="G422" s="483"/>
      <c r="H422" s="484"/>
    </row>
    <row r="423" spans="1:8" ht="15" customHeight="1" x14ac:dyDescent="0.2">
      <c r="A423" s="224">
        <v>2362</v>
      </c>
      <c r="B423" s="483" t="s">
        <v>3777</v>
      </c>
      <c r="C423" s="483"/>
      <c r="D423" s="483"/>
      <c r="E423" s="483"/>
      <c r="F423" s="483"/>
      <c r="G423" s="483"/>
      <c r="H423" s="484"/>
    </row>
    <row r="424" spans="1:8" ht="15" customHeight="1" x14ac:dyDescent="0.2">
      <c r="A424" s="224">
        <v>2363</v>
      </c>
      <c r="B424" s="483" t="s">
        <v>3778</v>
      </c>
      <c r="C424" s="483"/>
      <c r="D424" s="483"/>
      <c r="E424" s="483"/>
      <c r="F424" s="483"/>
      <c r="G424" s="483"/>
      <c r="H424" s="484"/>
    </row>
    <row r="425" spans="1:8" ht="15" customHeight="1" x14ac:dyDescent="0.2">
      <c r="A425" s="224">
        <v>2364</v>
      </c>
      <c r="B425" s="483" t="s">
        <v>3779</v>
      </c>
      <c r="C425" s="483"/>
      <c r="D425" s="483"/>
      <c r="E425" s="483"/>
      <c r="F425" s="483"/>
      <c r="G425" s="483"/>
      <c r="H425" s="484"/>
    </row>
    <row r="426" spans="1:8" ht="15" customHeight="1" x14ac:dyDescent="0.2">
      <c r="A426" s="224">
        <v>2365</v>
      </c>
      <c r="B426" s="483" t="s">
        <v>3780</v>
      </c>
      <c r="C426" s="483"/>
      <c r="D426" s="483"/>
      <c r="E426" s="483"/>
      <c r="F426" s="483"/>
      <c r="G426" s="483"/>
      <c r="H426" s="484"/>
    </row>
    <row r="427" spans="1:8" ht="15" customHeight="1" x14ac:dyDescent="0.2">
      <c r="A427" s="224">
        <v>2369</v>
      </c>
      <c r="B427" s="483" t="s">
        <v>3781</v>
      </c>
      <c r="C427" s="483"/>
      <c r="D427" s="483"/>
      <c r="E427" s="483"/>
      <c r="F427" s="483"/>
      <c r="G427" s="483"/>
      <c r="H427" s="484"/>
    </row>
    <row r="428" spans="1:8" ht="15" customHeight="1" x14ac:dyDescent="0.2">
      <c r="A428" s="224">
        <v>2370</v>
      </c>
      <c r="B428" s="483" t="s">
        <v>3782</v>
      </c>
      <c r="C428" s="483"/>
      <c r="D428" s="483"/>
      <c r="E428" s="483"/>
      <c r="F428" s="483"/>
      <c r="G428" s="483"/>
      <c r="H428" s="484"/>
    </row>
    <row r="429" spans="1:8" ht="15" customHeight="1" x14ac:dyDescent="0.2">
      <c r="A429" s="224">
        <v>2391</v>
      </c>
      <c r="B429" s="483" t="s">
        <v>3783</v>
      </c>
      <c r="C429" s="483"/>
      <c r="D429" s="483"/>
      <c r="E429" s="483"/>
      <c r="F429" s="483"/>
      <c r="G429" s="483"/>
      <c r="H429" s="484"/>
    </row>
    <row r="430" spans="1:8" ht="15" customHeight="1" x14ac:dyDescent="0.2">
      <c r="A430" s="224">
        <v>2399</v>
      </c>
      <c r="B430" s="483" t="s">
        <v>3784</v>
      </c>
      <c r="C430" s="483"/>
      <c r="D430" s="483"/>
      <c r="E430" s="483"/>
      <c r="F430" s="483"/>
      <c r="G430" s="483"/>
      <c r="H430" s="484"/>
    </row>
    <row r="431" spans="1:8" ht="15" customHeight="1" x14ac:dyDescent="0.2">
      <c r="A431" s="224">
        <v>2410</v>
      </c>
      <c r="B431" s="483" t="s">
        <v>3785</v>
      </c>
      <c r="C431" s="483"/>
      <c r="D431" s="483"/>
      <c r="E431" s="483"/>
      <c r="F431" s="483"/>
      <c r="G431" s="483"/>
      <c r="H431" s="484"/>
    </row>
    <row r="432" spans="1:8" ht="15" customHeight="1" x14ac:dyDescent="0.2">
      <c r="A432" s="224">
        <v>2420</v>
      </c>
      <c r="B432" s="483" t="s">
        <v>3786</v>
      </c>
      <c r="C432" s="483"/>
      <c r="D432" s="483"/>
      <c r="E432" s="483"/>
      <c r="F432" s="483"/>
      <c r="G432" s="483"/>
      <c r="H432" s="484"/>
    </row>
    <row r="433" spans="1:8" ht="15" customHeight="1" x14ac:dyDescent="0.2">
      <c r="A433" s="224">
        <v>2431</v>
      </c>
      <c r="B433" s="483" t="s">
        <v>3787</v>
      </c>
      <c r="C433" s="483"/>
      <c r="D433" s="483"/>
      <c r="E433" s="483"/>
      <c r="F433" s="483"/>
      <c r="G433" s="483"/>
      <c r="H433" s="484"/>
    </row>
    <row r="434" spans="1:8" ht="15" customHeight="1" x14ac:dyDescent="0.2">
      <c r="A434" s="224">
        <v>2432</v>
      </c>
      <c r="B434" s="483" t="s">
        <v>3788</v>
      </c>
      <c r="C434" s="483"/>
      <c r="D434" s="483"/>
      <c r="E434" s="483"/>
      <c r="F434" s="483"/>
      <c r="G434" s="483"/>
      <c r="H434" s="484"/>
    </row>
    <row r="435" spans="1:8" ht="15" customHeight="1" x14ac:dyDescent="0.2">
      <c r="A435" s="224">
        <v>2433</v>
      </c>
      <c r="B435" s="483" t="s">
        <v>3789</v>
      </c>
      <c r="C435" s="483"/>
      <c r="D435" s="483"/>
      <c r="E435" s="483"/>
      <c r="F435" s="483"/>
      <c r="G435" s="483"/>
      <c r="H435" s="484"/>
    </row>
    <row r="436" spans="1:8" ht="15" customHeight="1" x14ac:dyDescent="0.2">
      <c r="A436" s="224">
        <v>2434</v>
      </c>
      <c r="B436" s="483" t="s">
        <v>3790</v>
      </c>
      <c r="C436" s="483"/>
      <c r="D436" s="483"/>
      <c r="E436" s="483"/>
      <c r="F436" s="483"/>
      <c r="G436" s="483"/>
      <c r="H436" s="484"/>
    </row>
    <row r="437" spans="1:8" ht="15" customHeight="1" x14ac:dyDescent="0.2">
      <c r="A437" s="224">
        <v>2441</v>
      </c>
      <c r="B437" s="483" t="s">
        <v>3791</v>
      </c>
      <c r="C437" s="483"/>
      <c r="D437" s="483"/>
      <c r="E437" s="483"/>
      <c r="F437" s="483"/>
      <c r="G437" s="483"/>
      <c r="H437" s="484"/>
    </row>
    <row r="438" spans="1:8" ht="15" customHeight="1" x14ac:dyDescent="0.2">
      <c r="A438" s="224">
        <v>2442</v>
      </c>
      <c r="B438" s="483" t="s">
        <v>3792</v>
      </c>
      <c r="C438" s="483"/>
      <c r="D438" s="483"/>
      <c r="E438" s="483"/>
      <c r="F438" s="483"/>
      <c r="G438" s="483"/>
      <c r="H438" s="484"/>
    </row>
    <row r="439" spans="1:8" ht="15" customHeight="1" x14ac:dyDescent="0.2">
      <c r="A439" s="224">
        <v>2443</v>
      </c>
      <c r="B439" s="483" t="s">
        <v>3793</v>
      </c>
      <c r="C439" s="483"/>
      <c r="D439" s="483"/>
      <c r="E439" s="483"/>
      <c r="F439" s="483"/>
      <c r="G439" s="483"/>
      <c r="H439" s="484"/>
    </row>
    <row r="440" spans="1:8" ht="15" customHeight="1" x14ac:dyDescent="0.2">
      <c r="A440" s="224">
        <v>2444</v>
      </c>
      <c r="B440" s="483" t="s">
        <v>3794</v>
      </c>
      <c r="C440" s="483"/>
      <c r="D440" s="483"/>
      <c r="E440" s="483"/>
      <c r="F440" s="483"/>
      <c r="G440" s="483"/>
      <c r="H440" s="484"/>
    </row>
    <row r="441" spans="1:8" ht="15" customHeight="1" x14ac:dyDescent="0.2">
      <c r="A441" s="224">
        <v>2445</v>
      </c>
      <c r="B441" s="483" t="s">
        <v>3795</v>
      </c>
      <c r="C441" s="483"/>
      <c r="D441" s="483"/>
      <c r="E441" s="483"/>
      <c r="F441" s="483"/>
      <c r="G441" s="483"/>
      <c r="H441" s="484"/>
    </row>
    <row r="442" spans="1:8" ht="15" customHeight="1" x14ac:dyDescent="0.2">
      <c r="A442" s="224">
        <v>2446</v>
      </c>
      <c r="B442" s="483" t="s">
        <v>3796</v>
      </c>
      <c r="C442" s="483"/>
      <c r="D442" s="483"/>
      <c r="E442" s="483"/>
      <c r="F442" s="483"/>
      <c r="G442" s="483"/>
      <c r="H442" s="484"/>
    </row>
    <row r="443" spans="1:8" ht="15" customHeight="1" x14ac:dyDescent="0.2">
      <c r="A443" s="224">
        <v>2451</v>
      </c>
      <c r="B443" s="483" t="s">
        <v>3797</v>
      </c>
      <c r="C443" s="483"/>
      <c r="D443" s="483"/>
      <c r="E443" s="483"/>
      <c r="F443" s="483"/>
      <c r="G443" s="483"/>
      <c r="H443" s="484"/>
    </row>
    <row r="444" spans="1:8" ht="15" customHeight="1" x14ac:dyDescent="0.2">
      <c r="A444" s="224">
        <v>2452</v>
      </c>
      <c r="B444" s="483" t="s">
        <v>3798</v>
      </c>
      <c r="C444" s="483"/>
      <c r="D444" s="483"/>
      <c r="E444" s="483"/>
      <c r="F444" s="483"/>
      <c r="G444" s="483"/>
      <c r="H444" s="484"/>
    </row>
    <row r="445" spans="1:8" ht="15" customHeight="1" x14ac:dyDescent="0.2">
      <c r="A445" s="224">
        <v>2453</v>
      </c>
      <c r="B445" s="483" t="s">
        <v>3799</v>
      </c>
      <c r="C445" s="483"/>
      <c r="D445" s="483"/>
      <c r="E445" s="483"/>
      <c r="F445" s="483"/>
      <c r="G445" s="483"/>
      <c r="H445" s="484"/>
    </row>
    <row r="446" spans="1:8" ht="15" customHeight="1" x14ac:dyDescent="0.2">
      <c r="A446" s="224">
        <v>2454</v>
      </c>
      <c r="B446" s="483" t="s">
        <v>3800</v>
      </c>
      <c r="C446" s="483"/>
      <c r="D446" s="483"/>
      <c r="E446" s="483"/>
      <c r="F446" s="483"/>
      <c r="G446" s="483"/>
      <c r="H446" s="484"/>
    </row>
    <row r="447" spans="1:8" ht="15" customHeight="1" x14ac:dyDescent="0.2">
      <c r="A447" s="224">
        <v>2511</v>
      </c>
      <c r="B447" s="483" t="s">
        <v>3801</v>
      </c>
      <c r="C447" s="483"/>
      <c r="D447" s="483"/>
      <c r="E447" s="483"/>
      <c r="F447" s="483"/>
      <c r="G447" s="483"/>
      <c r="H447" s="484"/>
    </row>
    <row r="448" spans="1:8" ht="15" customHeight="1" x14ac:dyDescent="0.2">
      <c r="A448" s="224">
        <v>2512</v>
      </c>
      <c r="B448" s="483" t="s">
        <v>3802</v>
      </c>
      <c r="C448" s="483"/>
      <c r="D448" s="483"/>
      <c r="E448" s="483"/>
      <c r="F448" s="483"/>
      <c r="G448" s="483"/>
      <c r="H448" s="484"/>
    </row>
    <row r="449" spans="1:8" ht="15" customHeight="1" x14ac:dyDescent="0.2">
      <c r="A449" s="224">
        <v>2521</v>
      </c>
      <c r="B449" s="483" t="s">
        <v>3803</v>
      </c>
      <c r="C449" s="483"/>
      <c r="D449" s="483"/>
      <c r="E449" s="483"/>
      <c r="F449" s="483"/>
      <c r="G449" s="483"/>
      <c r="H449" s="484"/>
    </row>
    <row r="450" spans="1:8" ht="15" customHeight="1" x14ac:dyDescent="0.2">
      <c r="A450" s="224">
        <v>2529</v>
      </c>
      <c r="B450" s="483" t="s">
        <v>3804</v>
      </c>
      <c r="C450" s="483"/>
      <c r="D450" s="483"/>
      <c r="E450" s="483"/>
      <c r="F450" s="483"/>
      <c r="G450" s="483"/>
      <c r="H450" s="484"/>
    </row>
    <row r="451" spans="1:8" ht="15" customHeight="1" x14ac:dyDescent="0.2">
      <c r="A451" s="224">
        <v>2530</v>
      </c>
      <c r="B451" s="483" t="s">
        <v>3805</v>
      </c>
      <c r="C451" s="483"/>
      <c r="D451" s="483"/>
      <c r="E451" s="483"/>
      <c r="F451" s="483"/>
      <c r="G451" s="483"/>
      <c r="H451" s="484"/>
    </row>
    <row r="452" spans="1:8" ht="15" customHeight="1" x14ac:dyDescent="0.2">
      <c r="A452" s="224">
        <v>2540</v>
      </c>
      <c r="B452" s="483" t="s">
        <v>3806</v>
      </c>
      <c r="C452" s="483"/>
      <c r="D452" s="483"/>
      <c r="E452" s="483"/>
      <c r="F452" s="483"/>
      <c r="G452" s="483"/>
      <c r="H452" s="484"/>
    </row>
    <row r="453" spans="1:8" ht="15" customHeight="1" x14ac:dyDescent="0.2">
      <c r="A453" s="224">
        <v>2550</v>
      </c>
      <c r="B453" s="483" t="s">
        <v>3807</v>
      </c>
      <c r="C453" s="483"/>
      <c r="D453" s="483"/>
      <c r="E453" s="483"/>
      <c r="F453" s="483"/>
      <c r="G453" s="483"/>
      <c r="H453" s="484"/>
    </row>
    <row r="454" spans="1:8" ht="15" customHeight="1" x14ac:dyDescent="0.2">
      <c r="A454" s="224">
        <v>2561</v>
      </c>
      <c r="B454" s="483" t="s">
        <v>3808</v>
      </c>
      <c r="C454" s="483"/>
      <c r="D454" s="483"/>
      <c r="E454" s="483"/>
      <c r="F454" s="483"/>
      <c r="G454" s="483"/>
      <c r="H454" s="484"/>
    </row>
    <row r="455" spans="1:8" ht="15" customHeight="1" x14ac:dyDescent="0.2">
      <c r="A455" s="224">
        <v>2562</v>
      </c>
      <c r="B455" s="483" t="s">
        <v>3809</v>
      </c>
      <c r="C455" s="483"/>
      <c r="D455" s="483"/>
      <c r="E455" s="483"/>
      <c r="F455" s="483"/>
      <c r="G455" s="483"/>
      <c r="H455" s="484"/>
    </row>
    <row r="456" spans="1:8" ht="15" customHeight="1" x14ac:dyDescent="0.2">
      <c r="A456" s="224">
        <v>2571</v>
      </c>
      <c r="B456" s="483" t="s">
        <v>3810</v>
      </c>
      <c r="C456" s="483"/>
      <c r="D456" s="483"/>
      <c r="E456" s="483"/>
      <c r="F456" s="483"/>
      <c r="G456" s="483"/>
      <c r="H456" s="484"/>
    </row>
    <row r="457" spans="1:8" ht="15" customHeight="1" x14ac:dyDescent="0.2">
      <c r="A457" s="224">
        <v>2572</v>
      </c>
      <c r="B457" s="483" t="s">
        <v>3811</v>
      </c>
      <c r="C457" s="483"/>
      <c r="D457" s="483"/>
      <c r="E457" s="483"/>
      <c r="F457" s="483"/>
      <c r="G457" s="483"/>
      <c r="H457" s="484"/>
    </row>
    <row r="458" spans="1:8" ht="15" customHeight="1" x14ac:dyDescent="0.2">
      <c r="A458" s="224">
        <v>2573</v>
      </c>
      <c r="B458" s="483" t="s">
        <v>3812</v>
      </c>
      <c r="C458" s="483"/>
      <c r="D458" s="483"/>
      <c r="E458" s="483"/>
      <c r="F458" s="483"/>
      <c r="G458" s="483"/>
      <c r="H458" s="484"/>
    </row>
    <row r="459" spans="1:8" ht="15" customHeight="1" x14ac:dyDescent="0.2">
      <c r="A459" s="224">
        <v>2591</v>
      </c>
      <c r="B459" s="483" t="s">
        <v>3813</v>
      </c>
      <c r="C459" s="483"/>
      <c r="D459" s="483"/>
      <c r="E459" s="483"/>
      <c r="F459" s="483"/>
      <c r="G459" s="483"/>
      <c r="H459" s="484"/>
    </row>
    <row r="460" spans="1:8" ht="15" customHeight="1" x14ac:dyDescent="0.2">
      <c r="A460" s="224">
        <v>2592</v>
      </c>
      <c r="B460" s="483" t="s">
        <v>3814</v>
      </c>
      <c r="C460" s="483"/>
      <c r="D460" s="483"/>
      <c r="E460" s="483"/>
      <c r="F460" s="483"/>
      <c r="G460" s="483"/>
      <c r="H460" s="484"/>
    </row>
    <row r="461" spans="1:8" ht="15" customHeight="1" x14ac:dyDescent="0.2">
      <c r="A461" s="224">
        <v>2593</v>
      </c>
      <c r="B461" s="483" t="s">
        <v>3815</v>
      </c>
      <c r="C461" s="483"/>
      <c r="D461" s="483"/>
      <c r="E461" s="483"/>
      <c r="F461" s="483"/>
      <c r="G461" s="483"/>
      <c r="H461" s="484"/>
    </row>
    <row r="462" spans="1:8" ht="15" customHeight="1" x14ac:dyDescent="0.2">
      <c r="A462" s="224">
        <v>2594</v>
      </c>
      <c r="B462" s="483" t="s">
        <v>3816</v>
      </c>
      <c r="C462" s="483"/>
      <c r="D462" s="483"/>
      <c r="E462" s="483"/>
      <c r="F462" s="483"/>
      <c r="G462" s="483"/>
      <c r="H462" s="484"/>
    </row>
    <row r="463" spans="1:8" ht="15" customHeight="1" x14ac:dyDescent="0.2">
      <c r="A463" s="224">
        <v>2599</v>
      </c>
      <c r="B463" s="483" t="s">
        <v>3817</v>
      </c>
      <c r="C463" s="483"/>
      <c r="D463" s="483"/>
      <c r="E463" s="483"/>
      <c r="F463" s="483"/>
      <c r="G463" s="483"/>
      <c r="H463" s="484"/>
    </row>
    <row r="464" spans="1:8" ht="15" customHeight="1" x14ac:dyDescent="0.2">
      <c r="A464" s="224">
        <v>2611</v>
      </c>
      <c r="B464" s="483" t="s">
        <v>3818</v>
      </c>
      <c r="C464" s="483"/>
      <c r="D464" s="483"/>
      <c r="E464" s="483"/>
      <c r="F464" s="483"/>
      <c r="G464" s="483"/>
      <c r="H464" s="484"/>
    </row>
    <row r="465" spans="1:8" ht="15" customHeight="1" x14ac:dyDescent="0.2">
      <c r="A465" s="224">
        <v>2612</v>
      </c>
      <c r="B465" s="483" t="s">
        <v>3819</v>
      </c>
      <c r="C465" s="483"/>
      <c r="D465" s="483"/>
      <c r="E465" s="483"/>
      <c r="F465" s="483"/>
      <c r="G465" s="483"/>
      <c r="H465" s="484"/>
    </row>
    <row r="466" spans="1:8" ht="15" customHeight="1" x14ac:dyDescent="0.2">
      <c r="A466" s="224">
        <v>2620</v>
      </c>
      <c r="B466" s="483" t="s">
        <v>3820</v>
      </c>
      <c r="C466" s="483"/>
      <c r="D466" s="483"/>
      <c r="E466" s="483"/>
      <c r="F466" s="483"/>
      <c r="G466" s="483"/>
      <c r="H466" s="484"/>
    </row>
    <row r="467" spans="1:8" ht="15" customHeight="1" x14ac:dyDescent="0.2">
      <c r="A467" s="224">
        <v>2630</v>
      </c>
      <c r="B467" s="483" t="s">
        <v>3821</v>
      </c>
      <c r="C467" s="483"/>
      <c r="D467" s="483"/>
      <c r="E467" s="483"/>
      <c r="F467" s="483"/>
      <c r="G467" s="483"/>
      <c r="H467" s="484"/>
    </row>
    <row r="468" spans="1:8" ht="15" customHeight="1" x14ac:dyDescent="0.2">
      <c r="A468" s="224">
        <v>2640</v>
      </c>
      <c r="B468" s="483" t="s">
        <v>3822</v>
      </c>
      <c r="C468" s="483"/>
      <c r="D468" s="483"/>
      <c r="E468" s="483"/>
      <c r="F468" s="483"/>
      <c r="G468" s="483"/>
      <c r="H468" s="484"/>
    </row>
    <row r="469" spans="1:8" ht="15" customHeight="1" x14ac:dyDescent="0.2">
      <c r="A469" s="224">
        <v>2651</v>
      </c>
      <c r="B469" s="483" t="s">
        <v>3823</v>
      </c>
      <c r="C469" s="483"/>
      <c r="D469" s="483"/>
      <c r="E469" s="483"/>
      <c r="F469" s="483"/>
      <c r="G469" s="483"/>
      <c r="H469" s="484"/>
    </row>
    <row r="470" spans="1:8" ht="15" customHeight="1" x14ac:dyDescent="0.2">
      <c r="A470" s="224">
        <v>2652</v>
      </c>
      <c r="B470" s="483" t="s">
        <v>3824</v>
      </c>
      <c r="C470" s="483"/>
      <c r="D470" s="483"/>
      <c r="E470" s="483"/>
      <c r="F470" s="483"/>
      <c r="G470" s="483"/>
      <c r="H470" s="484"/>
    </row>
    <row r="471" spans="1:8" ht="15" customHeight="1" x14ac:dyDescent="0.2">
      <c r="A471" s="224">
        <v>2660</v>
      </c>
      <c r="B471" s="483" t="s">
        <v>3825</v>
      </c>
      <c r="C471" s="483"/>
      <c r="D471" s="483"/>
      <c r="E471" s="483"/>
      <c r="F471" s="483"/>
      <c r="G471" s="483"/>
      <c r="H471" s="484"/>
    </row>
    <row r="472" spans="1:8" ht="15" customHeight="1" x14ac:dyDescent="0.2">
      <c r="A472" s="224">
        <v>2670</v>
      </c>
      <c r="B472" s="483" t="s">
        <v>3826</v>
      </c>
      <c r="C472" s="483"/>
      <c r="D472" s="483"/>
      <c r="E472" s="483"/>
      <c r="F472" s="483"/>
      <c r="G472" s="483"/>
      <c r="H472" s="484"/>
    </row>
    <row r="473" spans="1:8" ht="15" customHeight="1" x14ac:dyDescent="0.2">
      <c r="A473" s="224">
        <v>2680</v>
      </c>
      <c r="B473" s="483" t="s">
        <v>3827</v>
      </c>
      <c r="C473" s="483"/>
      <c r="D473" s="483"/>
      <c r="E473" s="483"/>
      <c r="F473" s="483"/>
      <c r="G473" s="483"/>
      <c r="H473" s="484"/>
    </row>
    <row r="474" spans="1:8" ht="15" customHeight="1" x14ac:dyDescent="0.2">
      <c r="A474" s="224">
        <v>2711</v>
      </c>
      <c r="B474" s="483" t="s">
        <v>3828</v>
      </c>
      <c r="C474" s="483"/>
      <c r="D474" s="483"/>
      <c r="E474" s="483"/>
      <c r="F474" s="483"/>
      <c r="G474" s="483"/>
      <c r="H474" s="484"/>
    </row>
    <row r="475" spans="1:8" ht="15" customHeight="1" x14ac:dyDescent="0.2">
      <c r="A475" s="224">
        <v>2712</v>
      </c>
      <c r="B475" s="483" t="s">
        <v>3829</v>
      </c>
      <c r="C475" s="483"/>
      <c r="D475" s="483"/>
      <c r="E475" s="483"/>
      <c r="F475" s="483"/>
      <c r="G475" s="483"/>
      <c r="H475" s="484"/>
    </row>
    <row r="476" spans="1:8" ht="15" customHeight="1" x14ac:dyDescent="0.2">
      <c r="A476" s="224">
        <v>2720</v>
      </c>
      <c r="B476" s="483" t="s">
        <v>3830</v>
      </c>
      <c r="C476" s="483"/>
      <c r="D476" s="483"/>
      <c r="E476" s="483"/>
      <c r="F476" s="483"/>
      <c r="G476" s="483"/>
      <c r="H476" s="484"/>
    </row>
    <row r="477" spans="1:8" ht="15" customHeight="1" x14ac:dyDescent="0.2">
      <c r="A477" s="224">
        <v>2731</v>
      </c>
      <c r="B477" s="483" t="s">
        <v>3831</v>
      </c>
      <c r="C477" s="483"/>
      <c r="D477" s="483"/>
      <c r="E477" s="483"/>
      <c r="F477" s="483"/>
      <c r="G477" s="483"/>
      <c r="H477" s="484"/>
    </row>
    <row r="478" spans="1:8" ht="15" customHeight="1" x14ac:dyDescent="0.2">
      <c r="A478" s="224">
        <v>2732</v>
      </c>
      <c r="B478" s="483" t="s">
        <v>3832</v>
      </c>
      <c r="C478" s="483"/>
      <c r="D478" s="483"/>
      <c r="E478" s="483"/>
      <c r="F478" s="483"/>
      <c r="G478" s="483"/>
      <c r="H478" s="484"/>
    </row>
    <row r="479" spans="1:8" ht="15" customHeight="1" x14ac:dyDescent="0.2">
      <c r="A479" s="224">
        <v>2733</v>
      </c>
      <c r="B479" s="483" t="s">
        <v>3833</v>
      </c>
      <c r="C479" s="483"/>
      <c r="D479" s="483"/>
      <c r="E479" s="483"/>
      <c r="F479" s="483"/>
      <c r="G479" s="483"/>
      <c r="H479" s="484"/>
    </row>
    <row r="480" spans="1:8" ht="15" customHeight="1" x14ac:dyDescent="0.2">
      <c r="A480" s="224">
        <v>2740</v>
      </c>
      <c r="B480" s="483" t="s">
        <v>3834</v>
      </c>
      <c r="C480" s="483"/>
      <c r="D480" s="483"/>
      <c r="E480" s="483"/>
      <c r="F480" s="483"/>
      <c r="G480" s="483"/>
      <c r="H480" s="484"/>
    </row>
    <row r="481" spans="1:8" ht="15" customHeight="1" x14ac:dyDescent="0.2">
      <c r="A481" s="224">
        <v>2751</v>
      </c>
      <c r="B481" s="483" t="s">
        <v>3835</v>
      </c>
      <c r="C481" s="483"/>
      <c r="D481" s="483"/>
      <c r="E481" s="483"/>
      <c r="F481" s="483"/>
      <c r="G481" s="483"/>
      <c r="H481" s="484"/>
    </row>
    <row r="482" spans="1:8" ht="15" customHeight="1" x14ac:dyDescent="0.2">
      <c r="A482" s="224">
        <v>2752</v>
      </c>
      <c r="B482" s="483" t="s">
        <v>3836</v>
      </c>
      <c r="C482" s="483"/>
      <c r="D482" s="483"/>
      <c r="E482" s="483"/>
      <c r="F482" s="483"/>
      <c r="G482" s="483"/>
      <c r="H482" s="484"/>
    </row>
    <row r="483" spans="1:8" ht="15" customHeight="1" x14ac:dyDescent="0.2">
      <c r="A483" s="224">
        <v>2790</v>
      </c>
      <c r="B483" s="483" t="s">
        <v>3837</v>
      </c>
      <c r="C483" s="483"/>
      <c r="D483" s="483"/>
      <c r="E483" s="483"/>
      <c r="F483" s="483"/>
      <c r="G483" s="483"/>
      <c r="H483" s="484"/>
    </row>
    <row r="484" spans="1:8" ht="15" customHeight="1" x14ac:dyDescent="0.2">
      <c r="A484" s="224">
        <v>2811</v>
      </c>
      <c r="B484" s="483" t="s">
        <v>3838</v>
      </c>
      <c r="C484" s="483"/>
      <c r="D484" s="483"/>
      <c r="E484" s="483"/>
      <c r="F484" s="483"/>
      <c r="G484" s="483"/>
      <c r="H484" s="484"/>
    </row>
    <row r="485" spans="1:8" ht="15" customHeight="1" x14ac:dyDescent="0.2">
      <c r="A485" s="224">
        <v>2812</v>
      </c>
      <c r="B485" s="483" t="s">
        <v>3839</v>
      </c>
      <c r="C485" s="483"/>
      <c r="D485" s="483"/>
      <c r="E485" s="483"/>
      <c r="F485" s="483"/>
      <c r="G485" s="483"/>
      <c r="H485" s="484"/>
    </row>
    <row r="486" spans="1:8" ht="15" customHeight="1" x14ac:dyDescent="0.2">
      <c r="A486" s="224">
        <v>2813</v>
      </c>
      <c r="B486" s="483" t="s">
        <v>3840</v>
      </c>
      <c r="C486" s="483"/>
      <c r="D486" s="483"/>
      <c r="E486" s="483"/>
      <c r="F486" s="483"/>
      <c r="G486" s="483"/>
      <c r="H486" s="484"/>
    </row>
    <row r="487" spans="1:8" ht="15" customHeight="1" x14ac:dyDescent="0.2">
      <c r="A487" s="224">
        <v>2814</v>
      </c>
      <c r="B487" s="483" t="s">
        <v>3841</v>
      </c>
      <c r="C487" s="483"/>
      <c r="D487" s="483"/>
      <c r="E487" s="483"/>
      <c r="F487" s="483"/>
      <c r="G487" s="483"/>
      <c r="H487" s="484"/>
    </row>
    <row r="488" spans="1:8" ht="15" customHeight="1" x14ac:dyDescent="0.2">
      <c r="A488" s="224">
        <v>2815</v>
      </c>
      <c r="B488" s="483" t="s">
        <v>3842</v>
      </c>
      <c r="C488" s="483"/>
      <c r="D488" s="483"/>
      <c r="E488" s="483"/>
      <c r="F488" s="483"/>
      <c r="G488" s="483"/>
      <c r="H488" s="484"/>
    </row>
    <row r="489" spans="1:8" ht="15" customHeight="1" x14ac:dyDescent="0.2">
      <c r="A489" s="224">
        <v>2821</v>
      </c>
      <c r="B489" s="483" t="s">
        <v>3843</v>
      </c>
      <c r="C489" s="483"/>
      <c r="D489" s="483"/>
      <c r="E489" s="483"/>
      <c r="F489" s="483"/>
      <c r="G489" s="483"/>
      <c r="H489" s="484"/>
    </row>
    <row r="490" spans="1:8" ht="15" customHeight="1" x14ac:dyDescent="0.2">
      <c r="A490" s="224">
        <v>2822</v>
      </c>
      <c r="B490" s="483" t="s">
        <v>3844</v>
      </c>
      <c r="C490" s="483"/>
      <c r="D490" s="483"/>
      <c r="E490" s="483"/>
      <c r="F490" s="483"/>
      <c r="G490" s="483"/>
      <c r="H490" s="484"/>
    </row>
    <row r="491" spans="1:8" ht="15" customHeight="1" x14ac:dyDescent="0.2">
      <c r="A491" s="224">
        <v>2823</v>
      </c>
      <c r="B491" s="483" t="s">
        <v>3845</v>
      </c>
      <c r="C491" s="483"/>
      <c r="D491" s="483"/>
      <c r="E491" s="483"/>
      <c r="F491" s="483"/>
      <c r="G491" s="483"/>
      <c r="H491" s="484"/>
    </row>
    <row r="492" spans="1:8" ht="15" customHeight="1" x14ac:dyDescent="0.2">
      <c r="A492" s="224">
        <v>2824</v>
      </c>
      <c r="B492" s="483" t="s">
        <v>3846</v>
      </c>
      <c r="C492" s="483"/>
      <c r="D492" s="483"/>
      <c r="E492" s="483"/>
      <c r="F492" s="483"/>
      <c r="G492" s="483"/>
      <c r="H492" s="484"/>
    </row>
    <row r="493" spans="1:8" ht="15" customHeight="1" x14ac:dyDescent="0.2">
      <c r="A493" s="224">
        <v>2825</v>
      </c>
      <c r="B493" s="483" t="s">
        <v>3847</v>
      </c>
      <c r="C493" s="483"/>
      <c r="D493" s="483"/>
      <c r="E493" s="483"/>
      <c r="F493" s="483"/>
      <c r="G493" s="483"/>
      <c r="H493" s="484"/>
    </row>
    <row r="494" spans="1:8" ht="15" customHeight="1" x14ac:dyDescent="0.2">
      <c r="A494" s="224">
        <v>2829</v>
      </c>
      <c r="B494" s="483" t="s">
        <v>3848</v>
      </c>
      <c r="C494" s="483"/>
      <c r="D494" s="483"/>
      <c r="E494" s="483"/>
      <c r="F494" s="483"/>
      <c r="G494" s="483"/>
      <c r="H494" s="484"/>
    </row>
    <row r="495" spans="1:8" ht="15" customHeight="1" x14ac:dyDescent="0.2">
      <c r="A495" s="224">
        <v>2830</v>
      </c>
      <c r="B495" s="483" t="s">
        <v>3849</v>
      </c>
      <c r="C495" s="483"/>
      <c r="D495" s="483"/>
      <c r="E495" s="483"/>
      <c r="F495" s="483"/>
      <c r="G495" s="483"/>
      <c r="H495" s="484"/>
    </row>
    <row r="496" spans="1:8" ht="15" customHeight="1" x14ac:dyDescent="0.2">
      <c r="A496" s="224">
        <v>2841</v>
      </c>
      <c r="B496" s="483" t="s">
        <v>3850</v>
      </c>
      <c r="C496" s="483"/>
      <c r="D496" s="483"/>
      <c r="E496" s="483"/>
      <c r="F496" s="483"/>
      <c r="G496" s="483"/>
      <c r="H496" s="484"/>
    </row>
    <row r="497" spans="1:8" ht="15" customHeight="1" x14ac:dyDescent="0.2">
      <c r="A497" s="224">
        <v>2849</v>
      </c>
      <c r="B497" s="483" t="s">
        <v>3851</v>
      </c>
      <c r="C497" s="483"/>
      <c r="D497" s="483"/>
      <c r="E497" s="483"/>
      <c r="F497" s="483"/>
      <c r="G497" s="483"/>
      <c r="H497" s="484"/>
    </row>
    <row r="498" spans="1:8" ht="15" customHeight="1" x14ac:dyDescent="0.2">
      <c r="A498" s="224">
        <v>2891</v>
      </c>
      <c r="B498" s="483" t="s">
        <v>3852</v>
      </c>
      <c r="C498" s="483"/>
      <c r="D498" s="483"/>
      <c r="E498" s="483"/>
      <c r="F498" s="483"/>
      <c r="G498" s="483"/>
      <c r="H498" s="484"/>
    </row>
    <row r="499" spans="1:8" ht="15" customHeight="1" x14ac:dyDescent="0.2">
      <c r="A499" s="224">
        <v>2892</v>
      </c>
      <c r="B499" s="483" t="s">
        <v>3853</v>
      </c>
      <c r="C499" s="483"/>
      <c r="D499" s="483"/>
      <c r="E499" s="483"/>
      <c r="F499" s="483"/>
      <c r="G499" s="483"/>
      <c r="H499" s="484"/>
    </row>
    <row r="500" spans="1:8" ht="15" customHeight="1" x14ac:dyDescent="0.2">
      <c r="A500" s="224">
        <v>2893</v>
      </c>
      <c r="B500" s="483" t="s">
        <v>3854</v>
      </c>
      <c r="C500" s="483"/>
      <c r="D500" s="483"/>
      <c r="E500" s="483"/>
      <c r="F500" s="483"/>
      <c r="G500" s="483"/>
      <c r="H500" s="484"/>
    </row>
    <row r="501" spans="1:8" ht="15" customHeight="1" x14ac:dyDescent="0.2">
      <c r="A501" s="224">
        <v>2894</v>
      </c>
      <c r="B501" s="483" t="s">
        <v>3855</v>
      </c>
      <c r="C501" s="483"/>
      <c r="D501" s="483"/>
      <c r="E501" s="483"/>
      <c r="F501" s="483"/>
      <c r="G501" s="483"/>
      <c r="H501" s="484"/>
    </row>
    <row r="502" spans="1:8" ht="15" customHeight="1" x14ac:dyDescent="0.2">
      <c r="A502" s="224">
        <v>2895</v>
      </c>
      <c r="B502" s="483" t="s">
        <v>3856</v>
      </c>
      <c r="C502" s="483"/>
      <c r="D502" s="483"/>
      <c r="E502" s="483"/>
      <c r="F502" s="483"/>
      <c r="G502" s="483"/>
      <c r="H502" s="484"/>
    </row>
    <row r="503" spans="1:8" ht="15" customHeight="1" x14ac:dyDescent="0.2">
      <c r="A503" s="224">
        <v>2896</v>
      </c>
      <c r="B503" s="483" t="s">
        <v>3857</v>
      </c>
      <c r="C503" s="483"/>
      <c r="D503" s="483"/>
      <c r="E503" s="483"/>
      <c r="F503" s="483"/>
      <c r="G503" s="483"/>
      <c r="H503" s="484"/>
    </row>
    <row r="504" spans="1:8" ht="15" customHeight="1" x14ac:dyDescent="0.2">
      <c r="A504" s="224">
        <v>2899</v>
      </c>
      <c r="B504" s="483" t="s">
        <v>3858</v>
      </c>
      <c r="C504" s="483"/>
      <c r="D504" s="483"/>
      <c r="E504" s="483"/>
      <c r="F504" s="483"/>
      <c r="G504" s="483"/>
      <c r="H504" s="484"/>
    </row>
    <row r="505" spans="1:8" ht="15" customHeight="1" x14ac:dyDescent="0.2">
      <c r="A505" s="224">
        <v>2910</v>
      </c>
      <c r="B505" s="483" t="s">
        <v>3859</v>
      </c>
      <c r="C505" s="483"/>
      <c r="D505" s="483"/>
      <c r="E505" s="483"/>
      <c r="F505" s="483"/>
      <c r="G505" s="483"/>
      <c r="H505" s="484"/>
    </row>
    <row r="506" spans="1:8" ht="15" customHeight="1" x14ac:dyDescent="0.2">
      <c r="A506" s="224">
        <v>2920</v>
      </c>
      <c r="B506" s="483" t="s">
        <v>3860</v>
      </c>
      <c r="C506" s="483"/>
      <c r="D506" s="483"/>
      <c r="E506" s="483"/>
      <c r="F506" s="483"/>
      <c r="G506" s="483"/>
      <c r="H506" s="484"/>
    </row>
    <row r="507" spans="1:8" ht="15" customHeight="1" x14ac:dyDescent="0.2">
      <c r="A507" s="224">
        <v>2931</v>
      </c>
      <c r="B507" s="483" t="s">
        <v>3861</v>
      </c>
      <c r="C507" s="483"/>
      <c r="D507" s="483"/>
      <c r="E507" s="483"/>
      <c r="F507" s="483"/>
      <c r="G507" s="483"/>
      <c r="H507" s="484"/>
    </row>
    <row r="508" spans="1:8" ht="15" customHeight="1" x14ac:dyDescent="0.2">
      <c r="A508" s="224">
        <v>2932</v>
      </c>
      <c r="B508" s="483" t="s">
        <v>3862</v>
      </c>
      <c r="C508" s="483"/>
      <c r="D508" s="483"/>
      <c r="E508" s="483"/>
      <c r="F508" s="483"/>
      <c r="G508" s="483"/>
      <c r="H508" s="484"/>
    </row>
    <row r="509" spans="1:8" ht="15" customHeight="1" x14ac:dyDescent="0.2">
      <c r="A509" s="224">
        <v>3011</v>
      </c>
      <c r="B509" s="483" t="s">
        <v>3863</v>
      </c>
      <c r="C509" s="483"/>
      <c r="D509" s="483"/>
      <c r="E509" s="483"/>
      <c r="F509" s="483"/>
      <c r="G509" s="483"/>
      <c r="H509" s="484"/>
    </row>
    <row r="510" spans="1:8" ht="15" customHeight="1" x14ac:dyDescent="0.2">
      <c r="A510" s="224">
        <v>3012</v>
      </c>
      <c r="B510" s="483" t="s">
        <v>3864</v>
      </c>
      <c r="C510" s="483"/>
      <c r="D510" s="483"/>
      <c r="E510" s="483"/>
      <c r="F510" s="483"/>
      <c r="G510" s="483"/>
      <c r="H510" s="484"/>
    </row>
    <row r="511" spans="1:8" ht="15" customHeight="1" x14ac:dyDescent="0.2">
      <c r="A511" s="224">
        <v>3020</v>
      </c>
      <c r="B511" s="483" t="s">
        <v>3865</v>
      </c>
      <c r="C511" s="483"/>
      <c r="D511" s="483"/>
      <c r="E511" s="483"/>
      <c r="F511" s="483"/>
      <c r="G511" s="483"/>
      <c r="H511" s="484"/>
    </row>
    <row r="512" spans="1:8" ht="15" customHeight="1" x14ac:dyDescent="0.2">
      <c r="A512" s="224">
        <v>3030</v>
      </c>
      <c r="B512" s="483" t="s">
        <v>3866</v>
      </c>
      <c r="C512" s="483"/>
      <c r="D512" s="483"/>
      <c r="E512" s="483"/>
      <c r="F512" s="483"/>
      <c r="G512" s="483"/>
      <c r="H512" s="484"/>
    </row>
    <row r="513" spans="1:8" ht="15" customHeight="1" x14ac:dyDescent="0.2">
      <c r="A513" s="224">
        <v>3040</v>
      </c>
      <c r="B513" s="483" t="s">
        <v>3867</v>
      </c>
      <c r="C513" s="483"/>
      <c r="D513" s="483"/>
      <c r="E513" s="483"/>
      <c r="F513" s="483"/>
      <c r="G513" s="483"/>
      <c r="H513" s="484"/>
    </row>
    <row r="514" spans="1:8" ht="15" customHeight="1" x14ac:dyDescent="0.2">
      <c r="A514" s="224">
        <v>3091</v>
      </c>
      <c r="B514" s="483" t="s">
        <v>3868</v>
      </c>
      <c r="C514" s="483"/>
      <c r="D514" s="483"/>
      <c r="E514" s="483"/>
      <c r="F514" s="483"/>
      <c r="G514" s="483"/>
      <c r="H514" s="484"/>
    </row>
    <row r="515" spans="1:8" ht="15" customHeight="1" x14ac:dyDescent="0.2">
      <c r="A515" s="224">
        <v>3092</v>
      </c>
      <c r="B515" s="483" t="s">
        <v>3869</v>
      </c>
      <c r="C515" s="483"/>
      <c r="D515" s="483"/>
      <c r="E515" s="483"/>
      <c r="F515" s="483"/>
      <c r="G515" s="483"/>
      <c r="H515" s="484"/>
    </row>
    <row r="516" spans="1:8" ht="15" customHeight="1" x14ac:dyDescent="0.2">
      <c r="A516" s="224">
        <v>3099</v>
      </c>
      <c r="B516" s="483" t="s">
        <v>3870</v>
      </c>
      <c r="C516" s="483"/>
      <c r="D516" s="483"/>
      <c r="E516" s="483"/>
      <c r="F516" s="483"/>
      <c r="G516" s="483"/>
      <c r="H516" s="484"/>
    </row>
    <row r="517" spans="1:8" ht="15" customHeight="1" x14ac:dyDescent="0.2">
      <c r="A517" s="224">
        <v>3101</v>
      </c>
      <c r="B517" s="483" t="s">
        <v>3871</v>
      </c>
      <c r="C517" s="483"/>
      <c r="D517" s="483"/>
      <c r="E517" s="483"/>
      <c r="F517" s="483"/>
      <c r="G517" s="483"/>
      <c r="H517" s="484"/>
    </row>
    <row r="518" spans="1:8" ht="15" customHeight="1" x14ac:dyDescent="0.2">
      <c r="A518" s="224">
        <v>3102</v>
      </c>
      <c r="B518" s="483" t="s">
        <v>3872</v>
      </c>
      <c r="C518" s="483"/>
      <c r="D518" s="483"/>
      <c r="E518" s="483"/>
      <c r="F518" s="483"/>
      <c r="G518" s="483"/>
      <c r="H518" s="484"/>
    </row>
    <row r="519" spans="1:8" ht="15" customHeight="1" x14ac:dyDescent="0.2">
      <c r="A519" s="224">
        <v>3103</v>
      </c>
      <c r="B519" s="483" t="s">
        <v>3873</v>
      </c>
      <c r="C519" s="483"/>
      <c r="D519" s="483"/>
      <c r="E519" s="483"/>
      <c r="F519" s="483"/>
      <c r="G519" s="483"/>
      <c r="H519" s="484"/>
    </row>
    <row r="520" spans="1:8" ht="15" customHeight="1" x14ac:dyDescent="0.2">
      <c r="A520" s="224">
        <v>3109</v>
      </c>
      <c r="B520" s="483" t="s">
        <v>3874</v>
      </c>
      <c r="C520" s="483"/>
      <c r="D520" s="483"/>
      <c r="E520" s="483"/>
      <c r="F520" s="483"/>
      <c r="G520" s="483"/>
      <c r="H520" s="484"/>
    </row>
    <row r="521" spans="1:8" ht="15" customHeight="1" x14ac:dyDescent="0.2">
      <c r="A521" s="224">
        <v>3211</v>
      </c>
      <c r="B521" s="483" t="s">
        <v>3875</v>
      </c>
      <c r="C521" s="483"/>
      <c r="D521" s="483"/>
      <c r="E521" s="483"/>
      <c r="F521" s="483"/>
      <c r="G521" s="483"/>
      <c r="H521" s="484"/>
    </row>
    <row r="522" spans="1:8" ht="15" customHeight="1" x14ac:dyDescent="0.2">
      <c r="A522" s="224">
        <v>3212</v>
      </c>
      <c r="B522" s="483" t="s">
        <v>3876</v>
      </c>
      <c r="C522" s="483"/>
      <c r="D522" s="483"/>
      <c r="E522" s="483"/>
      <c r="F522" s="483"/>
      <c r="G522" s="483"/>
      <c r="H522" s="484"/>
    </row>
    <row r="523" spans="1:8" ht="15" customHeight="1" x14ac:dyDescent="0.2">
      <c r="A523" s="224">
        <v>3213</v>
      </c>
      <c r="B523" s="483" t="s">
        <v>3877</v>
      </c>
      <c r="C523" s="483"/>
      <c r="D523" s="483"/>
      <c r="E523" s="483"/>
      <c r="F523" s="483"/>
      <c r="G523" s="483"/>
      <c r="H523" s="484"/>
    </row>
    <row r="524" spans="1:8" ht="15" customHeight="1" x14ac:dyDescent="0.2">
      <c r="A524" s="224">
        <v>3220</v>
      </c>
      <c r="B524" s="483" t="s">
        <v>3878</v>
      </c>
      <c r="C524" s="483"/>
      <c r="D524" s="483"/>
      <c r="E524" s="483"/>
      <c r="F524" s="483"/>
      <c r="G524" s="483"/>
      <c r="H524" s="484"/>
    </row>
    <row r="525" spans="1:8" ht="15" customHeight="1" x14ac:dyDescent="0.2">
      <c r="A525" s="224">
        <v>3230</v>
      </c>
      <c r="B525" s="483" t="s">
        <v>3879</v>
      </c>
      <c r="C525" s="483"/>
      <c r="D525" s="483"/>
      <c r="E525" s="483"/>
      <c r="F525" s="483"/>
      <c r="G525" s="483"/>
      <c r="H525" s="484"/>
    </row>
    <row r="526" spans="1:8" ht="15" customHeight="1" x14ac:dyDescent="0.2">
      <c r="A526" s="224">
        <v>3240</v>
      </c>
      <c r="B526" s="483" t="s">
        <v>3880</v>
      </c>
      <c r="C526" s="483"/>
      <c r="D526" s="483"/>
      <c r="E526" s="483"/>
      <c r="F526" s="483"/>
      <c r="G526" s="483"/>
      <c r="H526" s="484"/>
    </row>
    <row r="527" spans="1:8" ht="15" customHeight="1" x14ac:dyDescent="0.2">
      <c r="A527" s="224">
        <v>3250</v>
      </c>
      <c r="B527" s="483" t="s">
        <v>3881</v>
      </c>
      <c r="C527" s="483"/>
      <c r="D527" s="483"/>
      <c r="E527" s="483"/>
      <c r="F527" s="483"/>
      <c r="G527" s="483"/>
      <c r="H527" s="484"/>
    </row>
    <row r="528" spans="1:8" ht="15" customHeight="1" x14ac:dyDescent="0.2">
      <c r="A528" s="224">
        <v>3291</v>
      </c>
      <c r="B528" s="483" t="s">
        <v>3882</v>
      </c>
      <c r="C528" s="483"/>
      <c r="D528" s="483"/>
      <c r="E528" s="483"/>
      <c r="F528" s="483"/>
      <c r="G528" s="483"/>
      <c r="H528" s="484"/>
    </row>
    <row r="529" spans="1:8" ht="15" customHeight="1" x14ac:dyDescent="0.2">
      <c r="A529" s="224">
        <v>3299</v>
      </c>
      <c r="B529" s="483" t="s">
        <v>3883</v>
      </c>
      <c r="C529" s="483"/>
      <c r="D529" s="483"/>
      <c r="E529" s="483"/>
      <c r="F529" s="483"/>
      <c r="G529" s="483"/>
      <c r="H529" s="484"/>
    </row>
    <row r="530" spans="1:8" ht="15" customHeight="1" x14ac:dyDescent="0.2">
      <c r="A530" s="224">
        <v>3311</v>
      </c>
      <c r="B530" s="483" t="s">
        <v>3884</v>
      </c>
      <c r="C530" s="483"/>
      <c r="D530" s="483"/>
      <c r="E530" s="483"/>
      <c r="F530" s="483"/>
      <c r="G530" s="483"/>
      <c r="H530" s="484"/>
    </row>
    <row r="531" spans="1:8" ht="15" customHeight="1" x14ac:dyDescent="0.2">
      <c r="A531" s="224">
        <v>3312</v>
      </c>
      <c r="B531" s="483" t="s">
        <v>3885</v>
      </c>
      <c r="C531" s="483"/>
      <c r="D531" s="483"/>
      <c r="E531" s="483"/>
      <c r="F531" s="483"/>
      <c r="G531" s="483"/>
      <c r="H531" s="484"/>
    </row>
    <row r="532" spans="1:8" ht="15" customHeight="1" x14ac:dyDescent="0.2">
      <c r="A532" s="224">
        <v>3313</v>
      </c>
      <c r="B532" s="483" t="s">
        <v>3886</v>
      </c>
      <c r="C532" s="483"/>
      <c r="D532" s="483"/>
      <c r="E532" s="483"/>
      <c r="F532" s="483"/>
      <c r="G532" s="483"/>
      <c r="H532" s="484"/>
    </row>
    <row r="533" spans="1:8" ht="15" customHeight="1" x14ac:dyDescent="0.2">
      <c r="A533" s="224">
        <v>3314</v>
      </c>
      <c r="B533" s="483" t="s">
        <v>3887</v>
      </c>
      <c r="C533" s="483"/>
      <c r="D533" s="483"/>
      <c r="E533" s="483"/>
      <c r="F533" s="483"/>
      <c r="G533" s="483"/>
      <c r="H533" s="484"/>
    </row>
    <row r="534" spans="1:8" ht="15" customHeight="1" x14ac:dyDescent="0.2">
      <c r="A534" s="224">
        <v>3315</v>
      </c>
      <c r="B534" s="483" t="s">
        <v>3888</v>
      </c>
      <c r="C534" s="483"/>
      <c r="D534" s="483"/>
      <c r="E534" s="483"/>
      <c r="F534" s="483"/>
      <c r="G534" s="483"/>
      <c r="H534" s="484"/>
    </row>
    <row r="535" spans="1:8" ht="15" customHeight="1" x14ac:dyDescent="0.2">
      <c r="A535" s="224">
        <v>3316</v>
      </c>
      <c r="B535" s="483" t="s">
        <v>3889</v>
      </c>
      <c r="C535" s="483"/>
      <c r="D535" s="483"/>
      <c r="E535" s="483"/>
      <c r="F535" s="483"/>
      <c r="G535" s="483"/>
      <c r="H535" s="484"/>
    </row>
    <row r="536" spans="1:8" ht="15" customHeight="1" x14ac:dyDescent="0.2">
      <c r="A536" s="224">
        <v>3317</v>
      </c>
      <c r="B536" s="483" t="s">
        <v>3890</v>
      </c>
      <c r="C536" s="483"/>
      <c r="D536" s="483"/>
      <c r="E536" s="483"/>
      <c r="F536" s="483"/>
      <c r="G536" s="483"/>
      <c r="H536" s="484"/>
    </row>
    <row r="537" spans="1:8" ht="15" customHeight="1" x14ac:dyDescent="0.2">
      <c r="A537" s="224">
        <v>3319</v>
      </c>
      <c r="B537" s="483" t="s">
        <v>3891</v>
      </c>
      <c r="C537" s="483"/>
      <c r="D537" s="483"/>
      <c r="E537" s="483"/>
      <c r="F537" s="483"/>
      <c r="G537" s="483"/>
      <c r="H537" s="484"/>
    </row>
    <row r="538" spans="1:8" ht="15" customHeight="1" x14ac:dyDescent="0.2">
      <c r="A538" s="224">
        <v>3320</v>
      </c>
      <c r="B538" s="483" t="s">
        <v>3892</v>
      </c>
      <c r="C538" s="483"/>
      <c r="D538" s="483"/>
      <c r="E538" s="483"/>
      <c r="F538" s="483"/>
      <c r="G538" s="483"/>
      <c r="H538" s="484"/>
    </row>
    <row r="539" spans="1:8" ht="15" customHeight="1" x14ac:dyDescent="0.2">
      <c r="A539" s="224">
        <v>3511</v>
      </c>
      <c r="B539" s="483" t="s">
        <v>3893</v>
      </c>
      <c r="C539" s="483"/>
      <c r="D539" s="483"/>
      <c r="E539" s="483"/>
      <c r="F539" s="483"/>
      <c r="G539" s="483"/>
      <c r="H539" s="484"/>
    </row>
    <row r="540" spans="1:8" ht="15" customHeight="1" x14ac:dyDescent="0.2">
      <c r="A540" s="224">
        <v>3512</v>
      </c>
      <c r="B540" s="483" t="s">
        <v>3894</v>
      </c>
      <c r="C540" s="483"/>
      <c r="D540" s="483"/>
      <c r="E540" s="483"/>
      <c r="F540" s="483"/>
      <c r="G540" s="483"/>
      <c r="H540" s="484"/>
    </row>
    <row r="541" spans="1:8" ht="15" customHeight="1" x14ac:dyDescent="0.2">
      <c r="A541" s="224">
        <v>3513</v>
      </c>
      <c r="B541" s="483" t="s">
        <v>3895</v>
      </c>
      <c r="C541" s="483"/>
      <c r="D541" s="483"/>
      <c r="E541" s="483"/>
      <c r="F541" s="483"/>
      <c r="G541" s="483"/>
      <c r="H541" s="484"/>
    </row>
    <row r="542" spans="1:8" ht="15" customHeight="1" x14ac:dyDescent="0.2">
      <c r="A542" s="224">
        <v>3514</v>
      </c>
      <c r="B542" s="483" t="s">
        <v>3896</v>
      </c>
      <c r="C542" s="483"/>
      <c r="D542" s="483"/>
      <c r="E542" s="483"/>
      <c r="F542" s="483"/>
      <c r="G542" s="483"/>
      <c r="H542" s="484"/>
    </row>
    <row r="543" spans="1:8" ht="15" customHeight="1" x14ac:dyDescent="0.2">
      <c r="A543" s="224">
        <v>3521</v>
      </c>
      <c r="B543" s="483" t="s">
        <v>3897</v>
      </c>
      <c r="C543" s="483"/>
      <c r="D543" s="483"/>
      <c r="E543" s="483"/>
      <c r="F543" s="483"/>
      <c r="G543" s="483"/>
      <c r="H543" s="484"/>
    </row>
    <row r="544" spans="1:8" ht="15" customHeight="1" x14ac:dyDescent="0.2">
      <c r="A544" s="224">
        <v>3522</v>
      </c>
      <c r="B544" s="483" t="s">
        <v>3898</v>
      </c>
      <c r="C544" s="483"/>
      <c r="D544" s="483"/>
      <c r="E544" s="483"/>
      <c r="F544" s="483"/>
      <c r="G544" s="483"/>
      <c r="H544" s="484"/>
    </row>
    <row r="545" spans="1:8" ht="15" customHeight="1" x14ac:dyDescent="0.2">
      <c r="A545" s="224">
        <v>3523</v>
      </c>
      <c r="B545" s="483" t="s">
        <v>3899</v>
      </c>
      <c r="C545" s="483"/>
      <c r="D545" s="483"/>
      <c r="E545" s="483"/>
      <c r="F545" s="483"/>
      <c r="G545" s="483"/>
      <c r="H545" s="484"/>
    </row>
    <row r="546" spans="1:8" ht="15" customHeight="1" x14ac:dyDescent="0.2">
      <c r="A546" s="224">
        <v>3530</v>
      </c>
      <c r="B546" s="483" t="s">
        <v>3900</v>
      </c>
      <c r="C546" s="483"/>
      <c r="D546" s="483"/>
      <c r="E546" s="483"/>
      <c r="F546" s="483"/>
      <c r="G546" s="483"/>
      <c r="H546" s="484"/>
    </row>
    <row r="547" spans="1:8" ht="15" customHeight="1" x14ac:dyDescent="0.2">
      <c r="A547" s="224">
        <v>3600</v>
      </c>
      <c r="B547" s="483" t="s">
        <v>3901</v>
      </c>
      <c r="C547" s="483"/>
      <c r="D547" s="483"/>
      <c r="E547" s="483"/>
      <c r="F547" s="483"/>
      <c r="G547" s="483"/>
      <c r="H547" s="484"/>
    </row>
    <row r="548" spans="1:8" ht="15" customHeight="1" x14ac:dyDescent="0.2">
      <c r="A548" s="224">
        <v>3700</v>
      </c>
      <c r="B548" s="483" t="s">
        <v>3902</v>
      </c>
      <c r="C548" s="483"/>
      <c r="D548" s="483"/>
      <c r="E548" s="483"/>
      <c r="F548" s="483"/>
      <c r="G548" s="483"/>
      <c r="H548" s="484"/>
    </row>
    <row r="549" spans="1:8" ht="15" customHeight="1" x14ac:dyDescent="0.2">
      <c r="A549" s="224">
        <v>3811</v>
      </c>
      <c r="B549" s="483" t="s">
        <v>3903</v>
      </c>
      <c r="C549" s="483"/>
      <c r="D549" s="483"/>
      <c r="E549" s="483"/>
      <c r="F549" s="483"/>
      <c r="G549" s="483"/>
      <c r="H549" s="484"/>
    </row>
    <row r="550" spans="1:8" ht="15" customHeight="1" x14ac:dyDescent="0.2">
      <c r="A550" s="224">
        <v>3812</v>
      </c>
      <c r="B550" s="483" t="s">
        <v>3904</v>
      </c>
      <c r="C550" s="483"/>
      <c r="D550" s="483"/>
      <c r="E550" s="483"/>
      <c r="F550" s="483"/>
      <c r="G550" s="483"/>
      <c r="H550" s="484"/>
    </row>
    <row r="551" spans="1:8" ht="15" customHeight="1" x14ac:dyDescent="0.2">
      <c r="A551" s="224">
        <v>3821</v>
      </c>
      <c r="B551" s="483" t="s">
        <v>3905</v>
      </c>
      <c r="C551" s="483"/>
      <c r="D551" s="483"/>
      <c r="E551" s="483"/>
      <c r="F551" s="483"/>
      <c r="G551" s="483"/>
      <c r="H551" s="484"/>
    </row>
    <row r="552" spans="1:8" ht="15" customHeight="1" x14ac:dyDescent="0.2">
      <c r="A552" s="224">
        <v>3822</v>
      </c>
      <c r="B552" s="483" t="s">
        <v>3906</v>
      </c>
      <c r="C552" s="483"/>
      <c r="D552" s="483"/>
      <c r="E552" s="483"/>
      <c r="F552" s="483"/>
      <c r="G552" s="483"/>
      <c r="H552" s="484"/>
    </row>
    <row r="553" spans="1:8" ht="15" customHeight="1" x14ac:dyDescent="0.2">
      <c r="A553" s="224">
        <v>3831</v>
      </c>
      <c r="B553" s="483" t="s">
        <v>3907</v>
      </c>
      <c r="C553" s="483"/>
      <c r="D553" s="483"/>
      <c r="E553" s="483"/>
      <c r="F553" s="483"/>
      <c r="G553" s="483"/>
      <c r="H553" s="484"/>
    </row>
    <row r="554" spans="1:8" ht="15" customHeight="1" x14ac:dyDescent="0.2">
      <c r="A554" s="224">
        <v>3832</v>
      </c>
      <c r="B554" s="483" t="s">
        <v>3908</v>
      </c>
      <c r="C554" s="483"/>
      <c r="D554" s="483"/>
      <c r="E554" s="483"/>
      <c r="F554" s="483"/>
      <c r="G554" s="483"/>
      <c r="H554" s="484"/>
    </row>
    <row r="555" spans="1:8" ht="15" customHeight="1" x14ac:dyDescent="0.2">
      <c r="A555" s="224">
        <v>3900</v>
      </c>
      <c r="B555" s="483" t="s">
        <v>3909</v>
      </c>
      <c r="C555" s="483"/>
      <c r="D555" s="483"/>
      <c r="E555" s="483"/>
      <c r="F555" s="483"/>
      <c r="G555" s="483"/>
      <c r="H555" s="484"/>
    </row>
    <row r="556" spans="1:8" ht="15" customHeight="1" x14ac:dyDescent="0.2">
      <c r="A556" s="224">
        <v>4110</v>
      </c>
      <c r="B556" s="483" t="s">
        <v>3910</v>
      </c>
      <c r="C556" s="483"/>
      <c r="D556" s="483"/>
      <c r="E556" s="483"/>
      <c r="F556" s="483"/>
      <c r="G556" s="483"/>
      <c r="H556" s="484"/>
    </row>
    <row r="557" spans="1:8" ht="15" customHeight="1" x14ac:dyDescent="0.2">
      <c r="A557" s="224">
        <v>4120</v>
      </c>
      <c r="B557" s="483" t="s">
        <v>3911</v>
      </c>
      <c r="C557" s="483"/>
      <c r="D557" s="483"/>
      <c r="E557" s="483"/>
      <c r="F557" s="483"/>
      <c r="G557" s="483"/>
      <c r="H557" s="484"/>
    </row>
    <row r="558" spans="1:8" ht="15" customHeight="1" x14ac:dyDescent="0.2">
      <c r="A558" s="224">
        <v>4211</v>
      </c>
      <c r="B558" s="483" t="s">
        <v>3912</v>
      </c>
      <c r="C558" s="483"/>
      <c r="D558" s="483"/>
      <c r="E558" s="483"/>
      <c r="F558" s="483"/>
      <c r="G558" s="483"/>
      <c r="H558" s="484"/>
    </row>
    <row r="559" spans="1:8" ht="15" customHeight="1" x14ac:dyDescent="0.2">
      <c r="A559" s="224">
        <v>4212</v>
      </c>
      <c r="B559" s="483" t="s">
        <v>3913</v>
      </c>
      <c r="C559" s="483"/>
      <c r="D559" s="483"/>
      <c r="E559" s="483"/>
      <c r="F559" s="483"/>
      <c r="G559" s="483"/>
      <c r="H559" s="484"/>
    </row>
    <row r="560" spans="1:8" ht="15" customHeight="1" x14ac:dyDescent="0.2">
      <c r="A560" s="224">
        <v>4213</v>
      </c>
      <c r="B560" s="483" t="s">
        <v>3914</v>
      </c>
      <c r="C560" s="483"/>
      <c r="D560" s="483"/>
      <c r="E560" s="483"/>
      <c r="F560" s="483"/>
      <c r="G560" s="483"/>
      <c r="H560" s="484"/>
    </row>
    <row r="561" spans="1:8" ht="15" customHeight="1" x14ac:dyDescent="0.2">
      <c r="A561" s="224">
        <v>4221</v>
      </c>
      <c r="B561" s="483" t="s">
        <v>3915</v>
      </c>
      <c r="C561" s="483"/>
      <c r="D561" s="483"/>
      <c r="E561" s="483"/>
      <c r="F561" s="483"/>
      <c r="G561" s="483"/>
      <c r="H561" s="484"/>
    </row>
    <row r="562" spans="1:8" ht="15" customHeight="1" x14ac:dyDescent="0.2">
      <c r="A562" s="224">
        <v>4222</v>
      </c>
      <c r="B562" s="483" t="s">
        <v>3916</v>
      </c>
      <c r="C562" s="483"/>
      <c r="D562" s="483"/>
      <c r="E562" s="483"/>
      <c r="F562" s="483"/>
      <c r="G562" s="483"/>
      <c r="H562" s="484"/>
    </row>
    <row r="563" spans="1:8" ht="15" customHeight="1" x14ac:dyDescent="0.2">
      <c r="A563" s="224">
        <v>4291</v>
      </c>
      <c r="B563" s="483" t="s">
        <v>3917</v>
      </c>
      <c r="C563" s="483"/>
      <c r="D563" s="483"/>
      <c r="E563" s="483"/>
      <c r="F563" s="483"/>
      <c r="G563" s="483"/>
      <c r="H563" s="484"/>
    </row>
    <row r="564" spans="1:8" ht="15" customHeight="1" x14ac:dyDescent="0.2">
      <c r="A564" s="224">
        <v>4299</v>
      </c>
      <c r="B564" s="483" t="s">
        <v>3918</v>
      </c>
      <c r="C564" s="483"/>
      <c r="D564" s="483"/>
      <c r="E564" s="483"/>
      <c r="F564" s="483"/>
      <c r="G564" s="483"/>
      <c r="H564" s="484"/>
    </row>
    <row r="565" spans="1:8" ht="15" customHeight="1" x14ac:dyDescent="0.2">
      <c r="A565" s="224">
        <v>4311</v>
      </c>
      <c r="B565" s="483" t="s">
        <v>3919</v>
      </c>
      <c r="C565" s="483"/>
      <c r="D565" s="483"/>
      <c r="E565" s="483"/>
      <c r="F565" s="483"/>
      <c r="G565" s="483"/>
      <c r="H565" s="484"/>
    </row>
    <row r="566" spans="1:8" ht="15" customHeight="1" x14ac:dyDescent="0.2">
      <c r="A566" s="224">
        <v>4312</v>
      </c>
      <c r="B566" s="483" t="s">
        <v>3920</v>
      </c>
      <c r="C566" s="483"/>
      <c r="D566" s="483"/>
      <c r="E566" s="483"/>
      <c r="F566" s="483"/>
      <c r="G566" s="483"/>
      <c r="H566" s="484"/>
    </row>
    <row r="567" spans="1:8" ht="15" customHeight="1" x14ac:dyDescent="0.2">
      <c r="A567" s="224">
        <v>4313</v>
      </c>
      <c r="B567" s="483" t="s">
        <v>3921</v>
      </c>
      <c r="C567" s="483"/>
      <c r="D567" s="483"/>
      <c r="E567" s="483"/>
      <c r="F567" s="483"/>
      <c r="G567" s="483"/>
      <c r="H567" s="484"/>
    </row>
    <row r="568" spans="1:8" ht="15" customHeight="1" x14ac:dyDescent="0.2">
      <c r="A568" s="224">
        <v>4321</v>
      </c>
      <c r="B568" s="483" t="s">
        <v>3922</v>
      </c>
      <c r="C568" s="483"/>
      <c r="D568" s="483"/>
      <c r="E568" s="483"/>
      <c r="F568" s="483"/>
      <c r="G568" s="483"/>
      <c r="H568" s="484"/>
    </row>
    <row r="569" spans="1:8" ht="15" customHeight="1" x14ac:dyDescent="0.2">
      <c r="A569" s="224">
        <v>4322</v>
      </c>
      <c r="B569" s="483" t="s">
        <v>3923</v>
      </c>
      <c r="C569" s="483"/>
      <c r="D569" s="483"/>
      <c r="E569" s="483"/>
      <c r="F569" s="483"/>
      <c r="G569" s="483"/>
      <c r="H569" s="484"/>
    </row>
    <row r="570" spans="1:8" ht="15" customHeight="1" x14ac:dyDescent="0.2">
      <c r="A570" s="224">
        <v>4329</v>
      </c>
      <c r="B570" s="483" t="s">
        <v>3924</v>
      </c>
      <c r="C570" s="483"/>
      <c r="D570" s="483"/>
      <c r="E570" s="483"/>
      <c r="F570" s="483"/>
      <c r="G570" s="483"/>
      <c r="H570" s="484"/>
    </row>
    <row r="571" spans="1:8" ht="15" customHeight="1" x14ac:dyDescent="0.2">
      <c r="A571" s="224">
        <v>4331</v>
      </c>
      <c r="B571" s="483" t="s">
        <v>3925</v>
      </c>
      <c r="C571" s="483"/>
      <c r="D571" s="483"/>
      <c r="E571" s="483"/>
      <c r="F571" s="483"/>
      <c r="G571" s="483"/>
      <c r="H571" s="484"/>
    </row>
    <row r="572" spans="1:8" ht="15" customHeight="1" x14ac:dyDescent="0.2">
      <c r="A572" s="224">
        <v>4332</v>
      </c>
      <c r="B572" s="483" t="s">
        <v>3926</v>
      </c>
      <c r="C572" s="483"/>
      <c r="D572" s="483"/>
      <c r="E572" s="483"/>
      <c r="F572" s="483"/>
      <c r="G572" s="483"/>
      <c r="H572" s="484"/>
    </row>
    <row r="573" spans="1:8" ht="15" customHeight="1" x14ac:dyDescent="0.2">
      <c r="A573" s="224">
        <v>4333</v>
      </c>
      <c r="B573" s="483" t="s">
        <v>3927</v>
      </c>
      <c r="C573" s="483"/>
      <c r="D573" s="483"/>
      <c r="E573" s="483"/>
      <c r="F573" s="483"/>
      <c r="G573" s="483"/>
      <c r="H573" s="484"/>
    </row>
    <row r="574" spans="1:8" ht="15" customHeight="1" x14ac:dyDescent="0.2">
      <c r="A574" s="224">
        <v>4334</v>
      </c>
      <c r="B574" s="483" t="s">
        <v>3928</v>
      </c>
      <c r="C574" s="483"/>
      <c r="D574" s="483"/>
      <c r="E574" s="483"/>
      <c r="F574" s="483"/>
      <c r="G574" s="483"/>
      <c r="H574" s="484"/>
    </row>
    <row r="575" spans="1:8" ht="15" customHeight="1" x14ac:dyDescent="0.2">
      <c r="A575" s="224">
        <v>4339</v>
      </c>
      <c r="B575" s="483" t="s">
        <v>3929</v>
      </c>
      <c r="C575" s="483"/>
      <c r="D575" s="483"/>
      <c r="E575" s="483"/>
      <c r="F575" s="483"/>
      <c r="G575" s="483"/>
      <c r="H575" s="484"/>
    </row>
    <row r="576" spans="1:8" ht="15" customHeight="1" x14ac:dyDescent="0.2">
      <c r="A576" s="224">
        <v>4391</v>
      </c>
      <c r="B576" s="483" t="s">
        <v>3930</v>
      </c>
      <c r="C576" s="483"/>
      <c r="D576" s="483"/>
      <c r="E576" s="483"/>
      <c r="F576" s="483"/>
      <c r="G576" s="483"/>
      <c r="H576" s="484"/>
    </row>
    <row r="577" spans="1:8" ht="15" customHeight="1" x14ac:dyDescent="0.2">
      <c r="A577" s="224">
        <v>4399</v>
      </c>
      <c r="B577" s="483" t="s">
        <v>3931</v>
      </c>
      <c r="C577" s="483"/>
      <c r="D577" s="483"/>
      <c r="E577" s="483"/>
      <c r="F577" s="483"/>
      <c r="G577" s="483"/>
      <c r="H577" s="484"/>
    </row>
    <row r="578" spans="1:8" ht="15" customHeight="1" x14ac:dyDescent="0.2">
      <c r="A578" s="224">
        <v>4511</v>
      </c>
      <c r="B578" s="483" t="s">
        <v>3932</v>
      </c>
      <c r="C578" s="483"/>
      <c r="D578" s="483"/>
      <c r="E578" s="483"/>
      <c r="F578" s="483"/>
      <c r="G578" s="483"/>
      <c r="H578" s="484"/>
    </row>
    <row r="579" spans="1:8" ht="15" customHeight="1" x14ac:dyDescent="0.2">
      <c r="A579" s="224">
        <v>4519</v>
      </c>
      <c r="B579" s="483" t="s">
        <v>3933</v>
      </c>
      <c r="C579" s="483"/>
      <c r="D579" s="483"/>
      <c r="E579" s="483"/>
      <c r="F579" s="483"/>
      <c r="G579" s="483"/>
      <c r="H579" s="484"/>
    </row>
    <row r="580" spans="1:8" ht="15" customHeight="1" x14ac:dyDescent="0.2">
      <c r="A580" s="224">
        <v>4520</v>
      </c>
      <c r="B580" s="483" t="s">
        <v>3934</v>
      </c>
      <c r="C580" s="483"/>
      <c r="D580" s="483"/>
      <c r="E580" s="483"/>
      <c r="F580" s="483"/>
      <c r="G580" s="483"/>
      <c r="H580" s="484"/>
    </row>
    <row r="581" spans="1:8" ht="15" customHeight="1" x14ac:dyDescent="0.2">
      <c r="A581" s="224">
        <v>4531</v>
      </c>
      <c r="B581" s="483" t="s">
        <v>3935</v>
      </c>
      <c r="C581" s="483"/>
      <c r="D581" s="483"/>
      <c r="E581" s="483"/>
      <c r="F581" s="483"/>
      <c r="G581" s="483"/>
      <c r="H581" s="484"/>
    </row>
    <row r="582" spans="1:8" ht="15" customHeight="1" x14ac:dyDescent="0.2">
      <c r="A582" s="224">
        <v>4532</v>
      </c>
      <c r="B582" s="483" t="s">
        <v>3936</v>
      </c>
      <c r="C582" s="483"/>
      <c r="D582" s="483"/>
      <c r="E582" s="483"/>
      <c r="F582" s="483"/>
      <c r="G582" s="483"/>
      <c r="H582" s="484"/>
    </row>
    <row r="583" spans="1:8" ht="15" customHeight="1" x14ac:dyDescent="0.2">
      <c r="A583" s="224">
        <v>4540</v>
      </c>
      <c r="B583" s="483" t="s">
        <v>3937</v>
      </c>
      <c r="C583" s="483"/>
      <c r="D583" s="483"/>
      <c r="E583" s="483"/>
      <c r="F583" s="483"/>
      <c r="G583" s="483"/>
      <c r="H583" s="484"/>
    </row>
    <row r="584" spans="1:8" ht="15" customHeight="1" x14ac:dyDescent="0.2">
      <c r="A584" s="224">
        <v>4611</v>
      </c>
      <c r="B584" s="483" t="s">
        <v>3938</v>
      </c>
      <c r="C584" s="483"/>
      <c r="D584" s="483"/>
      <c r="E584" s="483"/>
      <c r="F584" s="483"/>
      <c r="G584" s="483"/>
      <c r="H584" s="484"/>
    </row>
    <row r="585" spans="1:8" ht="15" customHeight="1" x14ac:dyDescent="0.2">
      <c r="A585" s="224">
        <v>4612</v>
      </c>
      <c r="B585" s="483" t="s">
        <v>3939</v>
      </c>
      <c r="C585" s="483"/>
      <c r="D585" s="483"/>
      <c r="E585" s="483"/>
      <c r="F585" s="483"/>
      <c r="G585" s="483"/>
      <c r="H585" s="484"/>
    </row>
    <row r="586" spans="1:8" ht="15" customHeight="1" x14ac:dyDescent="0.2">
      <c r="A586" s="224">
        <v>4613</v>
      </c>
      <c r="B586" s="483" t="s">
        <v>3940</v>
      </c>
      <c r="C586" s="483"/>
      <c r="D586" s="483"/>
      <c r="E586" s="483"/>
      <c r="F586" s="483"/>
      <c r="G586" s="483"/>
      <c r="H586" s="484"/>
    </row>
    <row r="587" spans="1:8" ht="15" customHeight="1" x14ac:dyDescent="0.2">
      <c r="A587" s="224">
        <v>4614</v>
      </c>
      <c r="B587" s="483" t="s">
        <v>3941</v>
      </c>
      <c r="C587" s="483"/>
      <c r="D587" s="483"/>
      <c r="E587" s="483"/>
      <c r="F587" s="483"/>
      <c r="G587" s="483"/>
      <c r="H587" s="484"/>
    </row>
    <row r="588" spans="1:8" ht="15" customHeight="1" x14ac:dyDescent="0.2">
      <c r="A588" s="224">
        <v>4615</v>
      </c>
      <c r="B588" s="483" t="s">
        <v>3942</v>
      </c>
      <c r="C588" s="483"/>
      <c r="D588" s="483"/>
      <c r="E588" s="483"/>
      <c r="F588" s="483"/>
      <c r="G588" s="483"/>
      <c r="H588" s="484"/>
    </row>
    <row r="589" spans="1:8" ht="15" customHeight="1" x14ac:dyDescent="0.2">
      <c r="A589" s="224">
        <v>4616</v>
      </c>
      <c r="B589" s="483" t="s">
        <v>3943</v>
      </c>
      <c r="C589" s="483"/>
      <c r="D589" s="483"/>
      <c r="E589" s="483"/>
      <c r="F589" s="483"/>
      <c r="G589" s="483"/>
      <c r="H589" s="484"/>
    </row>
    <row r="590" spans="1:8" ht="15" customHeight="1" x14ac:dyDescent="0.2">
      <c r="A590" s="224">
        <v>4617</v>
      </c>
      <c r="B590" s="483" t="s">
        <v>3944</v>
      </c>
      <c r="C590" s="483"/>
      <c r="D590" s="483"/>
      <c r="E590" s="483"/>
      <c r="F590" s="483"/>
      <c r="G590" s="483"/>
      <c r="H590" s="484"/>
    </row>
    <row r="591" spans="1:8" ht="15" customHeight="1" x14ac:dyDescent="0.2">
      <c r="A591" s="224">
        <v>4618</v>
      </c>
      <c r="B591" s="483" t="s">
        <v>3945</v>
      </c>
      <c r="C591" s="483"/>
      <c r="D591" s="483"/>
      <c r="E591" s="483"/>
      <c r="F591" s="483"/>
      <c r="G591" s="483"/>
      <c r="H591" s="484"/>
    </row>
    <row r="592" spans="1:8" ht="15" customHeight="1" x14ac:dyDescent="0.2">
      <c r="A592" s="224">
        <v>4619</v>
      </c>
      <c r="B592" s="483" t="s">
        <v>3946</v>
      </c>
      <c r="C592" s="483"/>
      <c r="D592" s="483"/>
      <c r="E592" s="483"/>
      <c r="F592" s="483"/>
      <c r="G592" s="483"/>
      <c r="H592" s="484"/>
    </row>
    <row r="593" spans="1:8" ht="15" customHeight="1" x14ac:dyDescent="0.2">
      <c r="A593" s="224">
        <v>4621</v>
      </c>
      <c r="B593" s="483" t="s">
        <v>3947</v>
      </c>
      <c r="C593" s="483"/>
      <c r="D593" s="483"/>
      <c r="E593" s="483"/>
      <c r="F593" s="483"/>
      <c r="G593" s="483"/>
      <c r="H593" s="484"/>
    </row>
    <row r="594" spans="1:8" ht="15" customHeight="1" x14ac:dyDescent="0.2">
      <c r="A594" s="224">
        <v>4622</v>
      </c>
      <c r="B594" s="483" t="s">
        <v>3948</v>
      </c>
      <c r="C594" s="483"/>
      <c r="D594" s="483"/>
      <c r="E594" s="483"/>
      <c r="F594" s="483"/>
      <c r="G594" s="483"/>
      <c r="H594" s="484"/>
    </row>
    <row r="595" spans="1:8" ht="15" customHeight="1" x14ac:dyDescent="0.2">
      <c r="A595" s="224">
        <v>4623</v>
      </c>
      <c r="B595" s="483" t="s">
        <v>3949</v>
      </c>
      <c r="C595" s="483"/>
      <c r="D595" s="483"/>
      <c r="E595" s="483"/>
      <c r="F595" s="483"/>
      <c r="G595" s="483"/>
      <c r="H595" s="484"/>
    </row>
    <row r="596" spans="1:8" ht="15" customHeight="1" x14ac:dyDescent="0.2">
      <c r="A596" s="224">
        <v>4624</v>
      </c>
      <c r="B596" s="483" t="s">
        <v>3950</v>
      </c>
      <c r="C596" s="483"/>
      <c r="D596" s="483"/>
      <c r="E596" s="483"/>
      <c r="F596" s="483"/>
      <c r="G596" s="483"/>
      <c r="H596" s="484"/>
    </row>
    <row r="597" spans="1:8" ht="15" customHeight="1" x14ac:dyDescent="0.2">
      <c r="A597" s="224">
        <v>4631</v>
      </c>
      <c r="B597" s="483" t="s">
        <v>3951</v>
      </c>
      <c r="C597" s="483"/>
      <c r="D597" s="483"/>
      <c r="E597" s="483"/>
      <c r="F597" s="483"/>
      <c r="G597" s="483"/>
      <c r="H597" s="484"/>
    </row>
    <row r="598" spans="1:8" ht="15" customHeight="1" x14ac:dyDescent="0.2">
      <c r="A598" s="224">
        <v>4632</v>
      </c>
      <c r="B598" s="483" t="s">
        <v>3952</v>
      </c>
      <c r="C598" s="483"/>
      <c r="D598" s="483"/>
      <c r="E598" s="483"/>
      <c r="F598" s="483"/>
      <c r="G598" s="483"/>
      <c r="H598" s="484"/>
    </row>
    <row r="599" spans="1:8" ht="15" customHeight="1" x14ac:dyDescent="0.2">
      <c r="A599" s="224">
        <v>4633</v>
      </c>
      <c r="B599" s="483" t="s">
        <v>3953</v>
      </c>
      <c r="C599" s="483"/>
      <c r="D599" s="483"/>
      <c r="E599" s="483"/>
      <c r="F599" s="483"/>
      <c r="G599" s="483"/>
      <c r="H599" s="484"/>
    </row>
    <row r="600" spans="1:8" ht="15" customHeight="1" x14ac:dyDescent="0.2">
      <c r="A600" s="224">
        <v>4634</v>
      </c>
      <c r="B600" s="483" t="s">
        <v>3954</v>
      </c>
      <c r="C600" s="483"/>
      <c r="D600" s="483"/>
      <c r="E600" s="483"/>
      <c r="F600" s="483"/>
      <c r="G600" s="483"/>
      <c r="H600" s="484"/>
    </row>
    <row r="601" spans="1:8" ht="15" customHeight="1" x14ac:dyDescent="0.2">
      <c r="A601" s="224">
        <v>4635</v>
      </c>
      <c r="B601" s="483" t="s">
        <v>3955</v>
      </c>
      <c r="C601" s="483"/>
      <c r="D601" s="483"/>
      <c r="E601" s="483"/>
      <c r="F601" s="483"/>
      <c r="G601" s="483"/>
      <c r="H601" s="484"/>
    </row>
    <row r="602" spans="1:8" ht="15" customHeight="1" x14ac:dyDescent="0.2">
      <c r="A602" s="224">
        <v>4636</v>
      </c>
      <c r="B602" s="483" t="s">
        <v>3956</v>
      </c>
      <c r="C602" s="483"/>
      <c r="D602" s="483"/>
      <c r="E602" s="483"/>
      <c r="F602" s="483"/>
      <c r="G602" s="483"/>
      <c r="H602" s="484"/>
    </row>
    <row r="603" spans="1:8" ht="15" customHeight="1" x14ac:dyDescent="0.2">
      <c r="A603" s="224">
        <v>4637</v>
      </c>
      <c r="B603" s="483" t="s">
        <v>3957</v>
      </c>
      <c r="C603" s="483"/>
      <c r="D603" s="483"/>
      <c r="E603" s="483"/>
      <c r="F603" s="483"/>
      <c r="G603" s="483"/>
      <c r="H603" s="484"/>
    </row>
    <row r="604" spans="1:8" ht="15" customHeight="1" x14ac:dyDescent="0.2">
      <c r="A604" s="224">
        <v>4638</v>
      </c>
      <c r="B604" s="483" t="s">
        <v>3958</v>
      </c>
      <c r="C604" s="483"/>
      <c r="D604" s="483"/>
      <c r="E604" s="483"/>
      <c r="F604" s="483"/>
      <c r="G604" s="483"/>
      <c r="H604" s="484"/>
    </row>
    <row r="605" spans="1:8" ht="15" customHeight="1" x14ac:dyDescent="0.2">
      <c r="A605" s="224">
        <v>4639</v>
      </c>
      <c r="B605" s="483" t="s">
        <v>3959</v>
      </c>
      <c r="C605" s="483"/>
      <c r="D605" s="483"/>
      <c r="E605" s="483"/>
      <c r="F605" s="483"/>
      <c r="G605" s="483"/>
      <c r="H605" s="484"/>
    </row>
    <row r="606" spans="1:8" ht="15" customHeight="1" x14ac:dyDescent="0.2">
      <c r="A606" s="224">
        <v>4641</v>
      </c>
      <c r="B606" s="483" t="s">
        <v>3960</v>
      </c>
      <c r="C606" s="483"/>
      <c r="D606" s="483"/>
      <c r="E606" s="483"/>
      <c r="F606" s="483"/>
      <c r="G606" s="483"/>
      <c r="H606" s="484"/>
    </row>
    <row r="607" spans="1:8" ht="15" customHeight="1" x14ac:dyDescent="0.2">
      <c r="A607" s="224">
        <v>4642</v>
      </c>
      <c r="B607" s="483" t="s">
        <v>3961</v>
      </c>
      <c r="C607" s="483"/>
      <c r="D607" s="483"/>
      <c r="E607" s="483"/>
      <c r="F607" s="483"/>
      <c r="G607" s="483"/>
      <c r="H607" s="484"/>
    </row>
    <row r="608" spans="1:8" ht="15" customHeight="1" x14ac:dyDescent="0.2">
      <c r="A608" s="224">
        <v>4643</v>
      </c>
      <c r="B608" s="483" t="s">
        <v>3962</v>
      </c>
      <c r="C608" s="483"/>
      <c r="D608" s="483"/>
      <c r="E608" s="483"/>
      <c r="F608" s="483"/>
      <c r="G608" s="483"/>
      <c r="H608" s="484"/>
    </row>
    <row r="609" spans="1:8" ht="15" customHeight="1" x14ac:dyDescent="0.2">
      <c r="A609" s="224">
        <v>4644</v>
      </c>
      <c r="B609" s="483" t="s">
        <v>3963</v>
      </c>
      <c r="C609" s="483"/>
      <c r="D609" s="483"/>
      <c r="E609" s="483"/>
      <c r="F609" s="483"/>
      <c r="G609" s="483"/>
      <c r="H609" s="484"/>
    </row>
    <row r="610" spans="1:8" ht="15" customHeight="1" x14ac:dyDescent="0.2">
      <c r="A610" s="224">
        <v>4645</v>
      </c>
      <c r="B610" s="483" t="s">
        <v>3964</v>
      </c>
      <c r="C610" s="483"/>
      <c r="D610" s="483"/>
      <c r="E610" s="483"/>
      <c r="F610" s="483"/>
      <c r="G610" s="483"/>
      <c r="H610" s="484"/>
    </row>
    <row r="611" spans="1:8" ht="15" customHeight="1" x14ac:dyDescent="0.2">
      <c r="A611" s="224">
        <v>4646</v>
      </c>
      <c r="B611" s="483" t="s">
        <v>3965</v>
      </c>
      <c r="C611" s="483"/>
      <c r="D611" s="483"/>
      <c r="E611" s="483"/>
      <c r="F611" s="483"/>
      <c r="G611" s="483"/>
      <c r="H611" s="484"/>
    </row>
    <row r="612" spans="1:8" ht="15" customHeight="1" x14ac:dyDescent="0.2">
      <c r="A612" s="224">
        <v>4647</v>
      </c>
      <c r="B612" s="483" t="s">
        <v>3966</v>
      </c>
      <c r="C612" s="483"/>
      <c r="D612" s="483"/>
      <c r="E612" s="483"/>
      <c r="F612" s="483"/>
      <c r="G612" s="483"/>
      <c r="H612" s="484"/>
    </row>
    <row r="613" spans="1:8" ht="15" customHeight="1" x14ac:dyDescent="0.2">
      <c r="A613" s="224">
        <v>4648</v>
      </c>
      <c r="B613" s="483" t="s">
        <v>3967</v>
      </c>
      <c r="C613" s="483"/>
      <c r="D613" s="483"/>
      <c r="E613" s="483"/>
      <c r="F613" s="483"/>
      <c r="G613" s="483"/>
      <c r="H613" s="484"/>
    </row>
    <row r="614" spans="1:8" ht="15" customHeight="1" x14ac:dyDescent="0.2">
      <c r="A614" s="224">
        <v>4649</v>
      </c>
      <c r="B614" s="483" t="s">
        <v>3968</v>
      </c>
      <c r="C614" s="483"/>
      <c r="D614" s="483"/>
      <c r="E614" s="483"/>
      <c r="F614" s="483"/>
      <c r="G614" s="483"/>
      <c r="H614" s="484"/>
    </row>
    <row r="615" spans="1:8" ht="15" customHeight="1" x14ac:dyDescent="0.2">
      <c r="A615" s="224">
        <v>4651</v>
      </c>
      <c r="B615" s="483" t="s">
        <v>3969</v>
      </c>
      <c r="C615" s="483"/>
      <c r="D615" s="483"/>
      <c r="E615" s="483"/>
      <c r="F615" s="483"/>
      <c r="G615" s="483"/>
      <c r="H615" s="484"/>
    </row>
    <row r="616" spans="1:8" ht="15" customHeight="1" x14ac:dyDescent="0.2">
      <c r="A616" s="224">
        <v>4652</v>
      </c>
      <c r="B616" s="483" t="s">
        <v>3970</v>
      </c>
      <c r="C616" s="483"/>
      <c r="D616" s="483"/>
      <c r="E616" s="483"/>
      <c r="F616" s="483"/>
      <c r="G616" s="483"/>
      <c r="H616" s="484"/>
    </row>
    <row r="617" spans="1:8" ht="15" customHeight="1" x14ac:dyDescent="0.2">
      <c r="A617" s="224">
        <v>4661</v>
      </c>
      <c r="B617" s="483" t="s">
        <v>3971</v>
      </c>
      <c r="C617" s="483"/>
      <c r="D617" s="483"/>
      <c r="E617" s="483"/>
      <c r="F617" s="483"/>
      <c r="G617" s="483"/>
      <c r="H617" s="484"/>
    </row>
    <row r="618" spans="1:8" ht="15" customHeight="1" x14ac:dyDescent="0.2">
      <c r="A618" s="224">
        <v>4662</v>
      </c>
      <c r="B618" s="483" t="s">
        <v>3972</v>
      </c>
      <c r="C618" s="483"/>
      <c r="D618" s="483"/>
      <c r="E618" s="483"/>
      <c r="F618" s="483"/>
      <c r="G618" s="483"/>
      <c r="H618" s="484"/>
    </row>
    <row r="619" spans="1:8" ht="15" customHeight="1" x14ac:dyDescent="0.2">
      <c r="A619" s="224">
        <v>4663</v>
      </c>
      <c r="B619" s="483" t="s">
        <v>3973</v>
      </c>
      <c r="C619" s="483"/>
      <c r="D619" s="483"/>
      <c r="E619" s="483"/>
      <c r="F619" s="483"/>
      <c r="G619" s="483"/>
      <c r="H619" s="484"/>
    </row>
    <row r="620" spans="1:8" ht="15" customHeight="1" x14ac:dyDescent="0.2">
      <c r="A620" s="224">
        <v>4664</v>
      </c>
      <c r="B620" s="483" t="s">
        <v>3974</v>
      </c>
      <c r="C620" s="483"/>
      <c r="D620" s="483"/>
      <c r="E620" s="483"/>
      <c r="F620" s="483"/>
      <c r="G620" s="483"/>
      <c r="H620" s="484"/>
    </row>
    <row r="621" spans="1:8" ht="15" customHeight="1" x14ac:dyDescent="0.2">
      <c r="A621" s="224">
        <v>4665</v>
      </c>
      <c r="B621" s="483" t="s">
        <v>3975</v>
      </c>
      <c r="C621" s="483"/>
      <c r="D621" s="483"/>
      <c r="E621" s="483"/>
      <c r="F621" s="483"/>
      <c r="G621" s="483"/>
      <c r="H621" s="484"/>
    </row>
    <row r="622" spans="1:8" ht="15" customHeight="1" x14ac:dyDescent="0.2">
      <c r="A622" s="224">
        <v>4666</v>
      </c>
      <c r="B622" s="483" t="s">
        <v>3976</v>
      </c>
      <c r="C622" s="483"/>
      <c r="D622" s="483"/>
      <c r="E622" s="483"/>
      <c r="F622" s="483"/>
      <c r="G622" s="483"/>
      <c r="H622" s="484"/>
    </row>
    <row r="623" spans="1:8" ht="15" customHeight="1" x14ac:dyDescent="0.2">
      <c r="A623" s="224">
        <v>4669</v>
      </c>
      <c r="B623" s="483" t="s">
        <v>3977</v>
      </c>
      <c r="C623" s="483"/>
      <c r="D623" s="483"/>
      <c r="E623" s="483"/>
      <c r="F623" s="483"/>
      <c r="G623" s="483"/>
      <c r="H623" s="484"/>
    </row>
    <row r="624" spans="1:8" ht="15" customHeight="1" x14ac:dyDescent="0.2">
      <c r="A624" s="224">
        <v>4671</v>
      </c>
      <c r="B624" s="483" t="s">
        <v>3978</v>
      </c>
      <c r="C624" s="483"/>
      <c r="D624" s="483"/>
      <c r="E624" s="483"/>
      <c r="F624" s="483"/>
      <c r="G624" s="483"/>
      <c r="H624" s="484"/>
    </row>
    <row r="625" spans="1:8" ht="15" customHeight="1" x14ac:dyDescent="0.2">
      <c r="A625" s="224">
        <v>4672</v>
      </c>
      <c r="B625" s="483" t="s">
        <v>3979</v>
      </c>
      <c r="C625" s="483"/>
      <c r="D625" s="483"/>
      <c r="E625" s="483"/>
      <c r="F625" s="483"/>
      <c r="G625" s="483"/>
      <c r="H625" s="484"/>
    </row>
    <row r="626" spans="1:8" ht="15" customHeight="1" x14ac:dyDescent="0.2">
      <c r="A626" s="224">
        <v>4673</v>
      </c>
      <c r="B626" s="483" t="s">
        <v>3980</v>
      </c>
      <c r="C626" s="483"/>
      <c r="D626" s="483"/>
      <c r="E626" s="483"/>
      <c r="F626" s="483"/>
      <c r="G626" s="483"/>
      <c r="H626" s="484"/>
    </row>
    <row r="627" spans="1:8" ht="15" customHeight="1" x14ac:dyDescent="0.2">
      <c r="A627" s="224">
        <v>4674</v>
      </c>
      <c r="B627" s="483" t="s">
        <v>3981</v>
      </c>
      <c r="C627" s="483"/>
      <c r="D627" s="483"/>
      <c r="E627" s="483"/>
      <c r="F627" s="483"/>
      <c r="G627" s="483"/>
      <c r="H627" s="484"/>
    </row>
    <row r="628" spans="1:8" ht="15" customHeight="1" x14ac:dyDescent="0.2">
      <c r="A628" s="224">
        <v>4675</v>
      </c>
      <c r="B628" s="483" t="s">
        <v>3982</v>
      </c>
      <c r="C628" s="483"/>
      <c r="D628" s="483"/>
      <c r="E628" s="483"/>
      <c r="F628" s="483"/>
      <c r="G628" s="483"/>
      <c r="H628" s="484"/>
    </row>
    <row r="629" spans="1:8" ht="15" customHeight="1" x14ac:dyDescent="0.2">
      <c r="A629" s="224">
        <v>4676</v>
      </c>
      <c r="B629" s="483" t="s">
        <v>3983</v>
      </c>
      <c r="C629" s="483"/>
      <c r="D629" s="483"/>
      <c r="E629" s="483"/>
      <c r="F629" s="483"/>
      <c r="G629" s="483"/>
      <c r="H629" s="484"/>
    </row>
    <row r="630" spans="1:8" ht="15" customHeight="1" x14ac:dyDescent="0.2">
      <c r="A630" s="224">
        <v>4677</v>
      </c>
      <c r="B630" s="483" t="s">
        <v>3984</v>
      </c>
      <c r="C630" s="483"/>
      <c r="D630" s="483"/>
      <c r="E630" s="483"/>
      <c r="F630" s="483"/>
      <c r="G630" s="483"/>
      <c r="H630" s="484"/>
    </row>
    <row r="631" spans="1:8" ht="15" customHeight="1" x14ac:dyDescent="0.2">
      <c r="A631" s="224">
        <v>4690</v>
      </c>
      <c r="B631" s="483" t="s">
        <v>3985</v>
      </c>
      <c r="C631" s="483"/>
      <c r="D631" s="483"/>
      <c r="E631" s="483"/>
      <c r="F631" s="483"/>
      <c r="G631" s="483"/>
      <c r="H631" s="484"/>
    </row>
    <row r="632" spans="1:8" ht="15" customHeight="1" x14ac:dyDescent="0.2">
      <c r="A632" s="224">
        <v>4711</v>
      </c>
      <c r="B632" s="483" t="s">
        <v>3986</v>
      </c>
      <c r="C632" s="483"/>
      <c r="D632" s="483"/>
      <c r="E632" s="483"/>
      <c r="F632" s="483"/>
      <c r="G632" s="483"/>
      <c r="H632" s="484"/>
    </row>
    <row r="633" spans="1:8" ht="15" customHeight="1" x14ac:dyDescent="0.2">
      <c r="A633" s="224">
        <v>4719</v>
      </c>
      <c r="B633" s="483" t="s">
        <v>3987</v>
      </c>
      <c r="C633" s="483"/>
      <c r="D633" s="483"/>
      <c r="E633" s="483"/>
      <c r="F633" s="483"/>
      <c r="G633" s="483"/>
      <c r="H633" s="484"/>
    </row>
    <row r="634" spans="1:8" ht="15" customHeight="1" x14ac:dyDescent="0.2">
      <c r="A634" s="224">
        <v>4721</v>
      </c>
      <c r="B634" s="483" t="s">
        <v>3988</v>
      </c>
      <c r="C634" s="483"/>
      <c r="D634" s="483"/>
      <c r="E634" s="483"/>
      <c r="F634" s="483"/>
      <c r="G634" s="483"/>
      <c r="H634" s="484"/>
    </row>
    <row r="635" spans="1:8" ht="15" customHeight="1" x14ac:dyDescent="0.2">
      <c r="A635" s="224">
        <v>4722</v>
      </c>
      <c r="B635" s="483" t="s">
        <v>3989</v>
      </c>
      <c r="C635" s="483"/>
      <c r="D635" s="483"/>
      <c r="E635" s="483"/>
      <c r="F635" s="483"/>
      <c r="G635" s="483"/>
      <c r="H635" s="484"/>
    </row>
    <row r="636" spans="1:8" ht="15" customHeight="1" x14ac:dyDescent="0.2">
      <c r="A636" s="224">
        <v>4723</v>
      </c>
      <c r="B636" s="483" t="s">
        <v>3990</v>
      </c>
      <c r="C636" s="483"/>
      <c r="D636" s="483"/>
      <c r="E636" s="483"/>
      <c r="F636" s="483"/>
      <c r="G636" s="483"/>
      <c r="H636" s="484"/>
    </row>
    <row r="637" spans="1:8" ht="15" customHeight="1" x14ac:dyDescent="0.2">
      <c r="A637" s="224">
        <v>4724</v>
      </c>
      <c r="B637" s="483" t="s">
        <v>3991</v>
      </c>
      <c r="C637" s="483"/>
      <c r="D637" s="483"/>
      <c r="E637" s="483"/>
      <c r="F637" s="483"/>
      <c r="G637" s="483"/>
      <c r="H637" s="484"/>
    </row>
    <row r="638" spans="1:8" ht="15" customHeight="1" x14ac:dyDescent="0.2">
      <c r="A638" s="224">
        <v>4725</v>
      </c>
      <c r="B638" s="483" t="s">
        <v>3992</v>
      </c>
      <c r="C638" s="483"/>
      <c r="D638" s="483"/>
      <c r="E638" s="483"/>
      <c r="F638" s="483"/>
      <c r="G638" s="483"/>
      <c r="H638" s="484"/>
    </row>
    <row r="639" spans="1:8" ht="15" customHeight="1" x14ac:dyDescent="0.2">
      <c r="A639" s="224">
        <v>4726</v>
      </c>
      <c r="B639" s="483" t="s">
        <v>3993</v>
      </c>
      <c r="C639" s="483"/>
      <c r="D639" s="483"/>
      <c r="E639" s="483"/>
      <c r="F639" s="483"/>
      <c r="G639" s="483"/>
      <c r="H639" s="484"/>
    </row>
    <row r="640" spans="1:8" ht="15" customHeight="1" x14ac:dyDescent="0.2">
      <c r="A640" s="224">
        <v>4729</v>
      </c>
      <c r="B640" s="483" t="s">
        <v>3994</v>
      </c>
      <c r="C640" s="483"/>
      <c r="D640" s="483"/>
      <c r="E640" s="483"/>
      <c r="F640" s="483"/>
      <c r="G640" s="483"/>
      <c r="H640" s="484"/>
    </row>
    <row r="641" spans="1:8" ht="15" customHeight="1" x14ac:dyDescent="0.2">
      <c r="A641" s="224">
        <v>4730</v>
      </c>
      <c r="B641" s="483" t="s">
        <v>3995</v>
      </c>
      <c r="C641" s="483"/>
      <c r="D641" s="483"/>
      <c r="E641" s="483"/>
      <c r="F641" s="483"/>
      <c r="G641" s="483"/>
      <c r="H641" s="484"/>
    </row>
    <row r="642" spans="1:8" ht="15" customHeight="1" x14ac:dyDescent="0.2">
      <c r="A642" s="224">
        <v>4741</v>
      </c>
      <c r="B642" s="483" t="s">
        <v>3996</v>
      </c>
      <c r="C642" s="483"/>
      <c r="D642" s="483"/>
      <c r="E642" s="483"/>
      <c r="F642" s="483"/>
      <c r="G642" s="483"/>
      <c r="H642" s="484"/>
    </row>
    <row r="643" spans="1:8" ht="15" customHeight="1" x14ac:dyDescent="0.2">
      <c r="A643" s="224">
        <v>4742</v>
      </c>
      <c r="B643" s="483" t="s">
        <v>3997</v>
      </c>
      <c r="C643" s="483"/>
      <c r="D643" s="483"/>
      <c r="E643" s="483"/>
      <c r="F643" s="483"/>
      <c r="G643" s="483"/>
      <c r="H643" s="484"/>
    </row>
    <row r="644" spans="1:8" ht="15" customHeight="1" x14ac:dyDescent="0.2">
      <c r="A644" s="224">
        <v>4743</v>
      </c>
      <c r="B644" s="483" t="s">
        <v>3998</v>
      </c>
      <c r="C644" s="483"/>
      <c r="D644" s="483"/>
      <c r="E644" s="483"/>
      <c r="F644" s="483"/>
      <c r="G644" s="483"/>
      <c r="H644" s="484"/>
    </row>
    <row r="645" spans="1:8" ht="15" customHeight="1" x14ac:dyDescent="0.2">
      <c r="A645" s="224">
        <v>4751</v>
      </c>
      <c r="B645" s="483" t="s">
        <v>3999</v>
      </c>
      <c r="C645" s="483"/>
      <c r="D645" s="483"/>
      <c r="E645" s="483"/>
      <c r="F645" s="483"/>
      <c r="G645" s="483"/>
      <c r="H645" s="484"/>
    </row>
    <row r="646" spans="1:8" ht="15" customHeight="1" x14ac:dyDescent="0.2">
      <c r="A646" s="224">
        <v>4752</v>
      </c>
      <c r="B646" s="483" t="s">
        <v>4000</v>
      </c>
      <c r="C646" s="483"/>
      <c r="D646" s="483"/>
      <c r="E646" s="483"/>
      <c r="F646" s="483"/>
      <c r="G646" s="483"/>
      <c r="H646" s="484"/>
    </row>
    <row r="647" spans="1:8" ht="15" customHeight="1" x14ac:dyDescent="0.2">
      <c r="A647" s="224">
        <v>4753</v>
      </c>
      <c r="B647" s="483" t="s">
        <v>4001</v>
      </c>
      <c r="C647" s="483"/>
      <c r="D647" s="483"/>
      <c r="E647" s="483"/>
      <c r="F647" s="483"/>
      <c r="G647" s="483"/>
      <c r="H647" s="484"/>
    </row>
    <row r="648" spans="1:8" ht="15" customHeight="1" x14ac:dyDescent="0.2">
      <c r="A648" s="224">
        <v>4754</v>
      </c>
      <c r="B648" s="483" t="s">
        <v>4002</v>
      </c>
      <c r="C648" s="483"/>
      <c r="D648" s="483"/>
      <c r="E648" s="483"/>
      <c r="F648" s="483"/>
      <c r="G648" s="483"/>
      <c r="H648" s="484"/>
    </row>
    <row r="649" spans="1:8" ht="15" customHeight="1" x14ac:dyDescent="0.2">
      <c r="A649" s="224">
        <v>4759</v>
      </c>
      <c r="B649" s="483" t="s">
        <v>4003</v>
      </c>
      <c r="C649" s="483"/>
      <c r="D649" s="483"/>
      <c r="E649" s="483"/>
      <c r="F649" s="483"/>
      <c r="G649" s="483"/>
      <c r="H649" s="484"/>
    </row>
    <row r="650" spans="1:8" ht="15" customHeight="1" x14ac:dyDescent="0.2">
      <c r="A650" s="224">
        <v>4761</v>
      </c>
      <c r="B650" s="483" t="s">
        <v>4004</v>
      </c>
      <c r="C650" s="483"/>
      <c r="D650" s="483"/>
      <c r="E650" s="483"/>
      <c r="F650" s="483"/>
      <c r="G650" s="483"/>
      <c r="H650" s="484"/>
    </row>
    <row r="651" spans="1:8" ht="15" customHeight="1" x14ac:dyDescent="0.2">
      <c r="A651" s="224">
        <v>4762</v>
      </c>
      <c r="B651" s="483" t="s">
        <v>4005</v>
      </c>
      <c r="C651" s="483"/>
      <c r="D651" s="483"/>
      <c r="E651" s="483"/>
      <c r="F651" s="483"/>
      <c r="G651" s="483"/>
      <c r="H651" s="484"/>
    </row>
    <row r="652" spans="1:8" ht="15" customHeight="1" x14ac:dyDescent="0.2">
      <c r="A652" s="224">
        <v>4763</v>
      </c>
      <c r="B652" s="483" t="s">
        <v>4006</v>
      </c>
      <c r="C652" s="483"/>
      <c r="D652" s="483"/>
      <c r="E652" s="483"/>
      <c r="F652" s="483"/>
      <c r="G652" s="483"/>
      <c r="H652" s="484"/>
    </row>
    <row r="653" spans="1:8" ht="15" customHeight="1" x14ac:dyDescent="0.2">
      <c r="A653" s="224">
        <v>4764</v>
      </c>
      <c r="B653" s="483" t="s">
        <v>4007</v>
      </c>
      <c r="C653" s="483"/>
      <c r="D653" s="483"/>
      <c r="E653" s="483"/>
      <c r="F653" s="483"/>
      <c r="G653" s="483"/>
      <c r="H653" s="484"/>
    </row>
    <row r="654" spans="1:8" ht="15" customHeight="1" x14ac:dyDescent="0.2">
      <c r="A654" s="224">
        <v>4765</v>
      </c>
      <c r="B654" s="483" t="s">
        <v>4008</v>
      </c>
      <c r="C654" s="483"/>
      <c r="D654" s="483"/>
      <c r="E654" s="483"/>
      <c r="F654" s="483"/>
      <c r="G654" s="483"/>
      <c r="H654" s="484"/>
    </row>
    <row r="655" spans="1:8" ht="15" customHeight="1" x14ac:dyDescent="0.2">
      <c r="A655" s="224">
        <v>4771</v>
      </c>
      <c r="B655" s="483" t="s">
        <v>4009</v>
      </c>
      <c r="C655" s="483"/>
      <c r="D655" s="483"/>
      <c r="E655" s="483"/>
      <c r="F655" s="483"/>
      <c r="G655" s="483"/>
      <c r="H655" s="484"/>
    </row>
    <row r="656" spans="1:8" ht="15" customHeight="1" x14ac:dyDescent="0.2">
      <c r="A656" s="224">
        <v>4772</v>
      </c>
      <c r="B656" s="483" t="s">
        <v>4010</v>
      </c>
      <c r="C656" s="483"/>
      <c r="D656" s="483"/>
      <c r="E656" s="483"/>
      <c r="F656" s="483"/>
      <c r="G656" s="483"/>
      <c r="H656" s="484"/>
    </row>
    <row r="657" spans="1:8" ht="15" customHeight="1" x14ac:dyDescent="0.2">
      <c r="A657" s="224">
        <v>4773</v>
      </c>
      <c r="B657" s="483" t="s">
        <v>4011</v>
      </c>
      <c r="C657" s="483"/>
      <c r="D657" s="483"/>
      <c r="E657" s="483"/>
      <c r="F657" s="483"/>
      <c r="G657" s="483"/>
      <c r="H657" s="484"/>
    </row>
    <row r="658" spans="1:8" ht="15" customHeight="1" x14ac:dyDescent="0.2">
      <c r="A658" s="224">
        <v>4774</v>
      </c>
      <c r="B658" s="483" t="s">
        <v>4012</v>
      </c>
      <c r="C658" s="483"/>
      <c r="D658" s="483"/>
      <c r="E658" s="483"/>
      <c r="F658" s="483"/>
      <c r="G658" s="483"/>
      <c r="H658" s="484"/>
    </row>
    <row r="659" spans="1:8" ht="15" customHeight="1" x14ac:dyDescent="0.2">
      <c r="A659" s="224">
        <v>4775</v>
      </c>
      <c r="B659" s="483" t="s">
        <v>4013</v>
      </c>
      <c r="C659" s="483"/>
      <c r="D659" s="483"/>
      <c r="E659" s="483"/>
      <c r="F659" s="483"/>
      <c r="G659" s="483"/>
      <c r="H659" s="484"/>
    </row>
    <row r="660" spans="1:8" ht="24.95" customHeight="1" x14ac:dyDescent="0.2">
      <c r="A660" s="224">
        <v>4776</v>
      </c>
      <c r="B660" s="483" t="s">
        <v>4014</v>
      </c>
      <c r="C660" s="483"/>
      <c r="D660" s="483"/>
      <c r="E660" s="483"/>
      <c r="F660" s="483"/>
      <c r="G660" s="483"/>
      <c r="H660" s="484"/>
    </row>
    <row r="661" spans="1:8" ht="15" customHeight="1" x14ac:dyDescent="0.2">
      <c r="A661" s="224">
        <v>4777</v>
      </c>
      <c r="B661" s="483" t="s">
        <v>4015</v>
      </c>
      <c r="C661" s="483"/>
      <c r="D661" s="483"/>
      <c r="E661" s="483"/>
      <c r="F661" s="483"/>
      <c r="G661" s="483"/>
      <c r="H661" s="484"/>
    </row>
    <row r="662" spans="1:8" ht="15" customHeight="1" x14ac:dyDescent="0.2">
      <c r="A662" s="224">
        <v>4778</v>
      </c>
      <c r="B662" s="483" t="s">
        <v>4016</v>
      </c>
      <c r="C662" s="483"/>
      <c r="D662" s="483"/>
      <c r="E662" s="483"/>
      <c r="F662" s="483"/>
      <c r="G662" s="483"/>
      <c r="H662" s="484"/>
    </row>
    <row r="663" spans="1:8" ht="15" customHeight="1" x14ac:dyDescent="0.2">
      <c r="A663" s="224">
        <v>4779</v>
      </c>
      <c r="B663" s="483" t="s">
        <v>4017</v>
      </c>
      <c r="C663" s="483"/>
      <c r="D663" s="483"/>
      <c r="E663" s="483"/>
      <c r="F663" s="483"/>
      <c r="G663" s="483"/>
      <c r="H663" s="484"/>
    </row>
    <row r="664" spans="1:8" ht="15" customHeight="1" x14ac:dyDescent="0.2">
      <c r="A664" s="224">
        <v>4781</v>
      </c>
      <c r="B664" s="483" t="s">
        <v>4018</v>
      </c>
      <c r="C664" s="483"/>
      <c r="D664" s="483"/>
      <c r="E664" s="483"/>
      <c r="F664" s="483"/>
      <c r="G664" s="483"/>
      <c r="H664" s="484"/>
    </row>
    <row r="665" spans="1:8" ht="15" customHeight="1" x14ac:dyDescent="0.2">
      <c r="A665" s="224">
        <v>4782</v>
      </c>
      <c r="B665" s="483" t="s">
        <v>4019</v>
      </c>
      <c r="C665" s="483"/>
      <c r="D665" s="483"/>
      <c r="E665" s="483"/>
      <c r="F665" s="483"/>
      <c r="G665" s="483"/>
      <c r="H665" s="484"/>
    </row>
    <row r="666" spans="1:8" ht="15" customHeight="1" x14ac:dyDescent="0.2">
      <c r="A666" s="224">
        <v>4789</v>
      </c>
      <c r="B666" s="483" t="s">
        <v>4020</v>
      </c>
      <c r="C666" s="483"/>
      <c r="D666" s="483"/>
      <c r="E666" s="483"/>
      <c r="F666" s="483"/>
      <c r="G666" s="483"/>
      <c r="H666" s="484"/>
    </row>
    <row r="667" spans="1:8" ht="15" customHeight="1" x14ac:dyDescent="0.2">
      <c r="A667" s="224">
        <v>4791</v>
      </c>
      <c r="B667" s="483" t="s">
        <v>4021</v>
      </c>
      <c r="C667" s="483"/>
      <c r="D667" s="483"/>
      <c r="E667" s="483"/>
      <c r="F667" s="483"/>
      <c r="G667" s="483"/>
      <c r="H667" s="484"/>
    </row>
    <row r="668" spans="1:8" ht="15" customHeight="1" x14ac:dyDescent="0.2">
      <c r="A668" s="224">
        <v>4799</v>
      </c>
      <c r="B668" s="483" t="s">
        <v>4022</v>
      </c>
      <c r="C668" s="483"/>
      <c r="D668" s="483"/>
      <c r="E668" s="483"/>
      <c r="F668" s="483"/>
      <c r="G668" s="483"/>
      <c r="H668" s="484"/>
    </row>
    <row r="669" spans="1:8" ht="15" customHeight="1" x14ac:dyDescent="0.2">
      <c r="A669" s="224">
        <v>4910</v>
      </c>
      <c r="B669" s="483" t="s">
        <v>4023</v>
      </c>
      <c r="C669" s="483"/>
      <c r="D669" s="483"/>
      <c r="E669" s="483"/>
      <c r="F669" s="483"/>
      <c r="G669" s="483"/>
      <c r="H669" s="484"/>
    </row>
    <row r="670" spans="1:8" ht="15" customHeight="1" x14ac:dyDescent="0.2">
      <c r="A670" s="224">
        <v>4920</v>
      </c>
      <c r="B670" s="483" t="s">
        <v>4024</v>
      </c>
      <c r="C670" s="483"/>
      <c r="D670" s="483"/>
      <c r="E670" s="483"/>
      <c r="F670" s="483"/>
      <c r="G670" s="483"/>
      <c r="H670" s="484"/>
    </row>
    <row r="671" spans="1:8" ht="15" customHeight="1" x14ac:dyDescent="0.2">
      <c r="A671" s="224">
        <v>4931</v>
      </c>
      <c r="B671" s="483" t="s">
        <v>4025</v>
      </c>
      <c r="C671" s="483"/>
      <c r="D671" s="483"/>
      <c r="E671" s="483"/>
      <c r="F671" s="483"/>
      <c r="G671" s="483"/>
      <c r="H671" s="484"/>
    </row>
    <row r="672" spans="1:8" ht="15" customHeight="1" x14ac:dyDescent="0.2">
      <c r="A672" s="224">
        <v>4932</v>
      </c>
      <c r="B672" s="483" t="s">
        <v>4026</v>
      </c>
      <c r="C672" s="483"/>
      <c r="D672" s="483"/>
      <c r="E672" s="483"/>
      <c r="F672" s="483"/>
      <c r="G672" s="483"/>
      <c r="H672" s="484"/>
    </row>
    <row r="673" spans="1:8" ht="15" customHeight="1" x14ac:dyDescent="0.2">
      <c r="A673" s="224">
        <v>4939</v>
      </c>
      <c r="B673" s="483" t="s">
        <v>4027</v>
      </c>
      <c r="C673" s="483"/>
      <c r="D673" s="483"/>
      <c r="E673" s="483"/>
      <c r="F673" s="483"/>
      <c r="G673" s="483"/>
      <c r="H673" s="484"/>
    </row>
    <row r="674" spans="1:8" ht="15" customHeight="1" x14ac:dyDescent="0.2">
      <c r="A674" s="224">
        <v>4941</v>
      </c>
      <c r="B674" s="483" t="s">
        <v>4028</v>
      </c>
      <c r="C674" s="483"/>
      <c r="D674" s="483"/>
      <c r="E674" s="483"/>
      <c r="F674" s="483"/>
      <c r="G674" s="483"/>
      <c r="H674" s="484"/>
    </row>
    <row r="675" spans="1:8" ht="15" customHeight="1" x14ac:dyDescent="0.2">
      <c r="A675" s="224">
        <v>4942</v>
      </c>
      <c r="B675" s="483" t="s">
        <v>4029</v>
      </c>
      <c r="C675" s="483"/>
      <c r="D675" s="483"/>
      <c r="E675" s="483"/>
      <c r="F675" s="483"/>
      <c r="G675" s="483"/>
      <c r="H675" s="484"/>
    </row>
    <row r="676" spans="1:8" ht="15" customHeight="1" x14ac:dyDescent="0.2">
      <c r="A676" s="224">
        <v>4950</v>
      </c>
      <c r="B676" s="483" t="s">
        <v>4030</v>
      </c>
      <c r="C676" s="483"/>
      <c r="D676" s="483"/>
      <c r="E676" s="483"/>
      <c r="F676" s="483"/>
      <c r="G676" s="483"/>
      <c r="H676" s="484"/>
    </row>
    <row r="677" spans="1:8" ht="15" customHeight="1" x14ac:dyDescent="0.2">
      <c r="A677" s="224">
        <v>5010</v>
      </c>
      <c r="B677" s="483" t="s">
        <v>4031</v>
      </c>
      <c r="C677" s="483"/>
      <c r="D677" s="483"/>
      <c r="E677" s="483"/>
      <c r="F677" s="483"/>
      <c r="G677" s="483"/>
      <c r="H677" s="484"/>
    </row>
    <row r="678" spans="1:8" ht="15" customHeight="1" x14ac:dyDescent="0.2">
      <c r="A678" s="224">
        <v>5020</v>
      </c>
      <c r="B678" s="483" t="s">
        <v>4032</v>
      </c>
      <c r="C678" s="483"/>
      <c r="D678" s="483"/>
      <c r="E678" s="483"/>
      <c r="F678" s="483"/>
      <c r="G678" s="483"/>
      <c r="H678" s="484"/>
    </row>
    <row r="679" spans="1:8" ht="15" customHeight="1" x14ac:dyDescent="0.2">
      <c r="A679" s="224">
        <v>5030</v>
      </c>
      <c r="B679" s="483" t="s">
        <v>4033</v>
      </c>
      <c r="C679" s="483"/>
      <c r="D679" s="483"/>
      <c r="E679" s="483"/>
      <c r="F679" s="483"/>
      <c r="G679" s="483"/>
      <c r="H679" s="484"/>
    </row>
    <row r="680" spans="1:8" ht="15" customHeight="1" x14ac:dyDescent="0.2">
      <c r="A680" s="224">
        <v>5040</v>
      </c>
      <c r="B680" s="483" t="s">
        <v>4034</v>
      </c>
      <c r="C680" s="483"/>
      <c r="D680" s="483"/>
      <c r="E680" s="483"/>
      <c r="F680" s="483"/>
      <c r="G680" s="483"/>
      <c r="H680" s="484"/>
    </row>
    <row r="681" spans="1:8" ht="15" customHeight="1" x14ac:dyDescent="0.2">
      <c r="A681" s="224">
        <v>5110</v>
      </c>
      <c r="B681" s="483" t="s">
        <v>4035</v>
      </c>
      <c r="C681" s="483"/>
      <c r="D681" s="483"/>
      <c r="E681" s="483"/>
      <c r="F681" s="483"/>
      <c r="G681" s="483"/>
      <c r="H681" s="484"/>
    </row>
    <row r="682" spans="1:8" ht="15" customHeight="1" x14ac:dyDescent="0.2">
      <c r="A682" s="224">
        <v>5121</v>
      </c>
      <c r="B682" s="483" t="s">
        <v>4036</v>
      </c>
      <c r="C682" s="483"/>
      <c r="D682" s="483"/>
      <c r="E682" s="483"/>
      <c r="F682" s="483"/>
      <c r="G682" s="483"/>
      <c r="H682" s="484"/>
    </row>
    <row r="683" spans="1:8" ht="15" customHeight="1" x14ac:dyDescent="0.2">
      <c r="A683" s="224">
        <v>5122</v>
      </c>
      <c r="B683" s="483" t="s">
        <v>4037</v>
      </c>
      <c r="C683" s="483"/>
      <c r="D683" s="483"/>
      <c r="E683" s="483"/>
      <c r="F683" s="483"/>
      <c r="G683" s="483"/>
      <c r="H683" s="484"/>
    </row>
    <row r="684" spans="1:8" ht="15" customHeight="1" x14ac:dyDescent="0.2">
      <c r="A684" s="224">
        <v>5210</v>
      </c>
      <c r="B684" s="483" t="s">
        <v>4038</v>
      </c>
      <c r="C684" s="483"/>
      <c r="D684" s="483"/>
      <c r="E684" s="483"/>
      <c r="F684" s="483"/>
      <c r="G684" s="483"/>
      <c r="H684" s="484"/>
    </row>
    <row r="685" spans="1:8" ht="15" customHeight="1" x14ac:dyDescent="0.2">
      <c r="A685" s="224">
        <v>5221</v>
      </c>
      <c r="B685" s="483" t="s">
        <v>4039</v>
      </c>
      <c r="C685" s="483"/>
      <c r="D685" s="483"/>
      <c r="E685" s="483"/>
      <c r="F685" s="483"/>
      <c r="G685" s="483"/>
      <c r="H685" s="484"/>
    </row>
    <row r="686" spans="1:8" ht="15" customHeight="1" x14ac:dyDescent="0.2">
      <c r="A686" s="224">
        <v>5222</v>
      </c>
      <c r="B686" s="483" t="s">
        <v>4040</v>
      </c>
      <c r="C686" s="483"/>
      <c r="D686" s="483"/>
      <c r="E686" s="483"/>
      <c r="F686" s="483"/>
      <c r="G686" s="483"/>
      <c r="H686" s="484"/>
    </row>
    <row r="687" spans="1:8" ht="15" customHeight="1" x14ac:dyDescent="0.2">
      <c r="A687" s="224">
        <v>5223</v>
      </c>
      <c r="B687" s="483" t="s">
        <v>4041</v>
      </c>
      <c r="C687" s="483"/>
      <c r="D687" s="483"/>
      <c r="E687" s="483"/>
      <c r="F687" s="483"/>
      <c r="G687" s="483"/>
      <c r="H687" s="484"/>
    </row>
    <row r="688" spans="1:8" ht="15" customHeight="1" x14ac:dyDescent="0.2">
      <c r="A688" s="224">
        <v>5224</v>
      </c>
      <c r="B688" s="483" t="s">
        <v>4042</v>
      </c>
      <c r="C688" s="483"/>
      <c r="D688" s="483"/>
      <c r="E688" s="483"/>
      <c r="F688" s="483"/>
      <c r="G688" s="483"/>
      <c r="H688" s="484"/>
    </row>
    <row r="689" spans="1:8" ht="15" customHeight="1" x14ac:dyDescent="0.2">
      <c r="A689" s="224">
        <v>5229</v>
      </c>
      <c r="B689" s="483" t="s">
        <v>4043</v>
      </c>
      <c r="C689" s="483"/>
      <c r="D689" s="483"/>
      <c r="E689" s="483"/>
      <c r="F689" s="483"/>
      <c r="G689" s="483"/>
      <c r="H689" s="484"/>
    </row>
    <row r="690" spans="1:8" ht="15" customHeight="1" x14ac:dyDescent="0.2">
      <c r="A690" s="224">
        <v>5310</v>
      </c>
      <c r="B690" s="483" t="s">
        <v>4044</v>
      </c>
      <c r="C690" s="483"/>
      <c r="D690" s="483"/>
      <c r="E690" s="483"/>
      <c r="F690" s="483"/>
      <c r="G690" s="483"/>
      <c r="H690" s="484"/>
    </row>
    <row r="691" spans="1:8" ht="15" customHeight="1" x14ac:dyDescent="0.2">
      <c r="A691" s="224">
        <v>5320</v>
      </c>
      <c r="B691" s="483" t="s">
        <v>4045</v>
      </c>
      <c r="C691" s="483"/>
      <c r="D691" s="483"/>
      <c r="E691" s="483"/>
      <c r="F691" s="483"/>
      <c r="G691" s="483"/>
      <c r="H691" s="484"/>
    </row>
    <row r="692" spans="1:8" ht="15" customHeight="1" x14ac:dyDescent="0.2">
      <c r="A692" s="224">
        <v>5510</v>
      </c>
      <c r="B692" s="483" t="s">
        <v>4046</v>
      </c>
      <c r="C692" s="483"/>
      <c r="D692" s="483"/>
      <c r="E692" s="483"/>
      <c r="F692" s="483"/>
      <c r="G692" s="483"/>
      <c r="H692" s="484"/>
    </row>
    <row r="693" spans="1:8" ht="15" customHeight="1" x14ac:dyDescent="0.2">
      <c r="A693" s="224">
        <v>5520</v>
      </c>
      <c r="B693" s="483" t="s">
        <v>4047</v>
      </c>
      <c r="C693" s="483"/>
      <c r="D693" s="483"/>
      <c r="E693" s="483"/>
      <c r="F693" s="483"/>
      <c r="G693" s="483"/>
      <c r="H693" s="484"/>
    </row>
    <row r="694" spans="1:8" ht="15" customHeight="1" x14ac:dyDescent="0.2">
      <c r="A694" s="224">
        <v>5530</v>
      </c>
      <c r="B694" s="483" t="s">
        <v>4048</v>
      </c>
      <c r="C694" s="483"/>
      <c r="D694" s="483"/>
      <c r="E694" s="483"/>
      <c r="F694" s="483"/>
      <c r="G694" s="483"/>
      <c r="H694" s="484"/>
    </row>
    <row r="695" spans="1:8" ht="15" customHeight="1" x14ac:dyDescent="0.2">
      <c r="A695" s="224">
        <v>5590</v>
      </c>
      <c r="B695" s="483" t="s">
        <v>4049</v>
      </c>
      <c r="C695" s="483"/>
      <c r="D695" s="483"/>
      <c r="E695" s="483"/>
      <c r="F695" s="483"/>
      <c r="G695" s="483"/>
      <c r="H695" s="484"/>
    </row>
    <row r="696" spans="1:8" ht="15" customHeight="1" x14ac:dyDescent="0.2">
      <c r="A696" s="224">
        <v>5610</v>
      </c>
      <c r="B696" s="483" t="s">
        <v>4050</v>
      </c>
      <c r="C696" s="483"/>
      <c r="D696" s="483"/>
      <c r="E696" s="483"/>
      <c r="F696" s="483"/>
      <c r="G696" s="483"/>
      <c r="H696" s="484"/>
    </row>
    <row r="697" spans="1:8" ht="15" customHeight="1" x14ac:dyDescent="0.2">
      <c r="A697" s="224">
        <v>5621</v>
      </c>
      <c r="B697" s="483" t="s">
        <v>4051</v>
      </c>
      <c r="C697" s="483"/>
      <c r="D697" s="483"/>
      <c r="E697" s="483"/>
      <c r="F697" s="483"/>
      <c r="G697" s="483"/>
      <c r="H697" s="484"/>
    </row>
    <row r="698" spans="1:8" ht="15" customHeight="1" x14ac:dyDescent="0.2">
      <c r="A698" s="224">
        <v>5629</v>
      </c>
      <c r="B698" s="483" t="s">
        <v>4052</v>
      </c>
      <c r="C698" s="483"/>
      <c r="D698" s="483"/>
      <c r="E698" s="483"/>
      <c r="F698" s="483"/>
      <c r="G698" s="483"/>
      <c r="H698" s="484"/>
    </row>
    <row r="699" spans="1:8" ht="15" customHeight="1" x14ac:dyDescent="0.2">
      <c r="A699" s="224">
        <v>5630</v>
      </c>
      <c r="B699" s="483" t="s">
        <v>4053</v>
      </c>
      <c r="C699" s="483"/>
      <c r="D699" s="483"/>
      <c r="E699" s="483"/>
      <c r="F699" s="483"/>
      <c r="G699" s="483"/>
      <c r="H699" s="484"/>
    </row>
    <row r="700" spans="1:8" ht="15" customHeight="1" x14ac:dyDescent="0.2">
      <c r="A700" s="224">
        <v>5811</v>
      </c>
      <c r="B700" s="483" t="s">
        <v>4054</v>
      </c>
      <c r="C700" s="483"/>
      <c r="D700" s="483"/>
      <c r="E700" s="483"/>
      <c r="F700" s="483"/>
      <c r="G700" s="483"/>
      <c r="H700" s="484"/>
    </row>
    <row r="701" spans="1:8" ht="15" customHeight="1" x14ac:dyDescent="0.2">
      <c r="A701" s="224">
        <v>5812</v>
      </c>
      <c r="B701" s="483" t="s">
        <v>4055</v>
      </c>
      <c r="C701" s="483"/>
      <c r="D701" s="483"/>
      <c r="E701" s="483"/>
      <c r="F701" s="483"/>
      <c r="G701" s="483"/>
      <c r="H701" s="484"/>
    </row>
    <row r="702" spans="1:8" ht="15" customHeight="1" x14ac:dyDescent="0.2">
      <c r="A702" s="224">
        <v>5813</v>
      </c>
      <c r="B702" s="483" t="s">
        <v>4056</v>
      </c>
      <c r="C702" s="483"/>
      <c r="D702" s="483"/>
      <c r="E702" s="483"/>
      <c r="F702" s="483"/>
      <c r="G702" s="483"/>
      <c r="H702" s="484"/>
    </row>
    <row r="703" spans="1:8" ht="15" customHeight="1" x14ac:dyDescent="0.2">
      <c r="A703" s="224">
        <v>5814</v>
      </c>
      <c r="B703" s="483" t="s">
        <v>4057</v>
      </c>
      <c r="C703" s="483"/>
      <c r="D703" s="483"/>
      <c r="E703" s="483"/>
      <c r="F703" s="483"/>
      <c r="G703" s="483"/>
      <c r="H703" s="484"/>
    </row>
    <row r="704" spans="1:8" ht="15" customHeight="1" x14ac:dyDescent="0.2">
      <c r="A704" s="224">
        <v>5819</v>
      </c>
      <c r="B704" s="483" t="s">
        <v>4058</v>
      </c>
      <c r="C704" s="483"/>
      <c r="D704" s="483"/>
      <c r="E704" s="483"/>
      <c r="F704" s="483"/>
      <c r="G704" s="483"/>
      <c r="H704" s="484"/>
    </row>
    <row r="705" spans="1:8" ht="15" customHeight="1" x14ac:dyDescent="0.2">
      <c r="A705" s="224">
        <v>5821</v>
      </c>
      <c r="B705" s="483" t="s">
        <v>4059</v>
      </c>
      <c r="C705" s="483"/>
      <c r="D705" s="483"/>
      <c r="E705" s="483"/>
      <c r="F705" s="483"/>
      <c r="G705" s="483"/>
      <c r="H705" s="484"/>
    </row>
    <row r="706" spans="1:8" ht="15" customHeight="1" x14ac:dyDescent="0.2">
      <c r="A706" s="224">
        <v>5829</v>
      </c>
      <c r="B706" s="483" t="s">
        <v>4060</v>
      </c>
      <c r="C706" s="483"/>
      <c r="D706" s="483"/>
      <c r="E706" s="483"/>
      <c r="F706" s="483"/>
      <c r="G706" s="483"/>
      <c r="H706" s="484"/>
    </row>
    <row r="707" spans="1:8" ht="15" customHeight="1" x14ac:dyDescent="0.2">
      <c r="A707" s="224">
        <v>5911</v>
      </c>
      <c r="B707" s="483" t="s">
        <v>4061</v>
      </c>
      <c r="C707" s="483"/>
      <c r="D707" s="483"/>
      <c r="E707" s="483"/>
      <c r="F707" s="483"/>
      <c r="G707" s="483"/>
      <c r="H707" s="484"/>
    </row>
    <row r="708" spans="1:8" ht="15" customHeight="1" x14ac:dyDescent="0.2">
      <c r="A708" s="224">
        <v>5912</v>
      </c>
      <c r="B708" s="483" t="s">
        <v>4062</v>
      </c>
      <c r="C708" s="483"/>
      <c r="D708" s="483"/>
      <c r="E708" s="483"/>
      <c r="F708" s="483"/>
      <c r="G708" s="483"/>
      <c r="H708" s="484"/>
    </row>
    <row r="709" spans="1:8" ht="15" customHeight="1" x14ac:dyDescent="0.2">
      <c r="A709" s="224">
        <v>5913</v>
      </c>
      <c r="B709" s="483" t="s">
        <v>4063</v>
      </c>
      <c r="C709" s="483"/>
      <c r="D709" s="483"/>
      <c r="E709" s="483"/>
      <c r="F709" s="483"/>
      <c r="G709" s="483"/>
      <c r="H709" s="484"/>
    </row>
    <row r="710" spans="1:8" ht="15" customHeight="1" x14ac:dyDescent="0.2">
      <c r="A710" s="224">
        <v>5914</v>
      </c>
      <c r="B710" s="483" t="s">
        <v>4064</v>
      </c>
      <c r="C710" s="483"/>
      <c r="D710" s="483"/>
      <c r="E710" s="483"/>
      <c r="F710" s="483"/>
      <c r="G710" s="483"/>
      <c r="H710" s="484"/>
    </row>
    <row r="711" spans="1:8" ht="15" customHeight="1" x14ac:dyDescent="0.2">
      <c r="A711" s="224">
        <v>5920</v>
      </c>
      <c r="B711" s="483" t="s">
        <v>4065</v>
      </c>
      <c r="C711" s="483"/>
      <c r="D711" s="483"/>
      <c r="E711" s="483"/>
      <c r="F711" s="483"/>
      <c r="G711" s="483"/>
      <c r="H711" s="484"/>
    </row>
    <row r="712" spans="1:8" ht="15" customHeight="1" x14ac:dyDescent="0.2">
      <c r="A712" s="224">
        <v>6010</v>
      </c>
      <c r="B712" s="483" t="s">
        <v>4066</v>
      </c>
      <c r="C712" s="483"/>
      <c r="D712" s="483"/>
      <c r="E712" s="483"/>
      <c r="F712" s="483"/>
      <c r="G712" s="483"/>
      <c r="H712" s="484"/>
    </row>
    <row r="713" spans="1:8" ht="15" customHeight="1" x14ac:dyDescent="0.2">
      <c r="A713" s="224">
        <v>6020</v>
      </c>
      <c r="B713" s="483" t="s">
        <v>4067</v>
      </c>
      <c r="C713" s="483"/>
      <c r="D713" s="483"/>
      <c r="E713" s="483"/>
      <c r="F713" s="483"/>
      <c r="G713" s="483"/>
      <c r="H713" s="484"/>
    </row>
    <row r="714" spans="1:8" ht="15" customHeight="1" x14ac:dyDescent="0.2">
      <c r="A714" s="224">
        <v>6110</v>
      </c>
      <c r="B714" s="483" t="s">
        <v>4068</v>
      </c>
      <c r="C714" s="483"/>
      <c r="D714" s="483"/>
      <c r="E714" s="483"/>
      <c r="F714" s="483"/>
      <c r="G714" s="483"/>
      <c r="H714" s="484"/>
    </row>
    <row r="715" spans="1:8" ht="15" customHeight="1" x14ac:dyDescent="0.2">
      <c r="A715" s="224">
        <v>6120</v>
      </c>
      <c r="B715" s="483" t="s">
        <v>4069</v>
      </c>
      <c r="C715" s="483"/>
      <c r="D715" s="483"/>
      <c r="E715" s="483"/>
      <c r="F715" s="483"/>
      <c r="G715" s="483"/>
      <c r="H715" s="484"/>
    </row>
    <row r="716" spans="1:8" ht="15" customHeight="1" x14ac:dyDescent="0.2">
      <c r="A716" s="224">
        <v>6130</v>
      </c>
      <c r="B716" s="483" t="s">
        <v>4070</v>
      </c>
      <c r="C716" s="483"/>
      <c r="D716" s="483"/>
      <c r="E716" s="483"/>
      <c r="F716" s="483"/>
      <c r="G716" s="483"/>
      <c r="H716" s="484"/>
    </row>
    <row r="717" spans="1:8" ht="15" customHeight="1" x14ac:dyDescent="0.2">
      <c r="A717" s="224">
        <v>6190</v>
      </c>
      <c r="B717" s="483" t="s">
        <v>4071</v>
      </c>
      <c r="C717" s="483"/>
      <c r="D717" s="483"/>
      <c r="E717" s="483"/>
      <c r="F717" s="483"/>
      <c r="G717" s="483"/>
      <c r="H717" s="484"/>
    </row>
    <row r="718" spans="1:8" ht="15" customHeight="1" x14ac:dyDescent="0.2">
      <c r="A718" s="224">
        <v>6201</v>
      </c>
      <c r="B718" s="483" t="s">
        <v>4072</v>
      </c>
      <c r="C718" s="483"/>
      <c r="D718" s="483"/>
      <c r="E718" s="483"/>
      <c r="F718" s="483"/>
      <c r="G718" s="483"/>
      <c r="H718" s="484"/>
    </row>
    <row r="719" spans="1:8" ht="15" customHeight="1" x14ac:dyDescent="0.2">
      <c r="A719" s="224">
        <v>6202</v>
      </c>
      <c r="B719" s="483" t="s">
        <v>4073</v>
      </c>
      <c r="C719" s="483"/>
      <c r="D719" s="483"/>
      <c r="E719" s="483"/>
      <c r="F719" s="483"/>
      <c r="G719" s="483"/>
      <c r="H719" s="484"/>
    </row>
    <row r="720" spans="1:8" ht="15" customHeight="1" x14ac:dyDescent="0.2">
      <c r="A720" s="224">
        <v>6203</v>
      </c>
      <c r="B720" s="483" t="s">
        <v>4074</v>
      </c>
      <c r="C720" s="483"/>
      <c r="D720" s="483"/>
      <c r="E720" s="483"/>
      <c r="F720" s="483"/>
      <c r="G720" s="483"/>
      <c r="H720" s="484"/>
    </row>
    <row r="721" spans="1:8" ht="15" customHeight="1" x14ac:dyDescent="0.2">
      <c r="A721" s="224">
        <v>6209</v>
      </c>
      <c r="B721" s="483" t="s">
        <v>4075</v>
      </c>
      <c r="C721" s="483"/>
      <c r="D721" s="483"/>
      <c r="E721" s="483"/>
      <c r="F721" s="483"/>
      <c r="G721" s="483"/>
      <c r="H721" s="484"/>
    </row>
    <row r="722" spans="1:8" ht="15" customHeight="1" x14ac:dyDescent="0.2">
      <c r="A722" s="224">
        <v>6311</v>
      </c>
      <c r="B722" s="483" t="s">
        <v>4076</v>
      </c>
      <c r="C722" s="483"/>
      <c r="D722" s="483"/>
      <c r="E722" s="483"/>
      <c r="F722" s="483"/>
      <c r="G722" s="483"/>
      <c r="H722" s="484"/>
    </row>
    <row r="723" spans="1:8" ht="15" customHeight="1" x14ac:dyDescent="0.2">
      <c r="A723" s="224">
        <v>6312</v>
      </c>
      <c r="B723" s="483" t="s">
        <v>4077</v>
      </c>
      <c r="C723" s="483"/>
      <c r="D723" s="483"/>
      <c r="E723" s="483"/>
      <c r="F723" s="483"/>
      <c r="G723" s="483"/>
      <c r="H723" s="484"/>
    </row>
    <row r="724" spans="1:8" ht="15" customHeight="1" x14ac:dyDescent="0.2">
      <c r="A724" s="224">
        <v>6391</v>
      </c>
      <c r="B724" s="483" t="s">
        <v>4078</v>
      </c>
      <c r="C724" s="483"/>
      <c r="D724" s="483"/>
      <c r="E724" s="483"/>
      <c r="F724" s="483"/>
      <c r="G724" s="483"/>
      <c r="H724" s="484"/>
    </row>
    <row r="725" spans="1:8" ht="15" customHeight="1" x14ac:dyDescent="0.2">
      <c r="A725" s="224">
        <v>6399</v>
      </c>
      <c r="B725" s="483" t="s">
        <v>4079</v>
      </c>
      <c r="C725" s="483"/>
      <c r="D725" s="483"/>
      <c r="E725" s="483"/>
      <c r="F725" s="483"/>
      <c r="G725" s="483"/>
      <c r="H725" s="484"/>
    </row>
    <row r="726" spans="1:8" ht="15" customHeight="1" x14ac:dyDescent="0.2">
      <c r="A726" s="224">
        <v>6411</v>
      </c>
      <c r="B726" s="483" t="s">
        <v>4080</v>
      </c>
      <c r="C726" s="483"/>
      <c r="D726" s="483"/>
      <c r="E726" s="483"/>
      <c r="F726" s="483"/>
      <c r="G726" s="483"/>
      <c r="H726" s="484"/>
    </row>
    <row r="727" spans="1:8" ht="15" customHeight="1" x14ac:dyDescent="0.2">
      <c r="A727" s="224">
        <v>6419</v>
      </c>
      <c r="B727" s="483" t="s">
        <v>4081</v>
      </c>
      <c r="C727" s="483"/>
      <c r="D727" s="483"/>
      <c r="E727" s="483"/>
      <c r="F727" s="483"/>
      <c r="G727" s="483"/>
      <c r="H727" s="484"/>
    </row>
    <row r="728" spans="1:8" ht="15" customHeight="1" x14ac:dyDescent="0.2">
      <c r="A728" s="224">
        <v>6420</v>
      </c>
      <c r="B728" s="483" t="s">
        <v>4082</v>
      </c>
      <c r="C728" s="483"/>
      <c r="D728" s="483"/>
      <c r="E728" s="483"/>
      <c r="F728" s="483"/>
      <c r="G728" s="483"/>
      <c r="H728" s="484"/>
    </row>
    <row r="729" spans="1:8" ht="15" customHeight="1" x14ac:dyDescent="0.2">
      <c r="A729" s="224">
        <v>6430</v>
      </c>
      <c r="B729" s="483" t="s">
        <v>4083</v>
      </c>
      <c r="C729" s="483"/>
      <c r="D729" s="483"/>
      <c r="E729" s="483"/>
      <c r="F729" s="483"/>
      <c r="G729" s="483"/>
      <c r="H729" s="484"/>
    </row>
    <row r="730" spans="1:8" ht="15" customHeight="1" x14ac:dyDescent="0.2">
      <c r="A730" s="224">
        <v>6491</v>
      </c>
      <c r="B730" s="483" t="s">
        <v>4084</v>
      </c>
      <c r="C730" s="483"/>
      <c r="D730" s="483"/>
      <c r="E730" s="483"/>
      <c r="F730" s="483"/>
      <c r="G730" s="483"/>
      <c r="H730" s="484"/>
    </row>
    <row r="731" spans="1:8" ht="15" customHeight="1" x14ac:dyDescent="0.2">
      <c r="A731" s="224">
        <v>6492</v>
      </c>
      <c r="B731" s="483" t="s">
        <v>4085</v>
      </c>
      <c r="C731" s="483"/>
      <c r="D731" s="483"/>
      <c r="E731" s="483"/>
      <c r="F731" s="483"/>
      <c r="G731" s="483"/>
      <c r="H731" s="484"/>
    </row>
    <row r="732" spans="1:8" ht="15" customHeight="1" x14ac:dyDescent="0.2">
      <c r="A732" s="224">
        <v>6499</v>
      </c>
      <c r="B732" s="483" t="s">
        <v>4086</v>
      </c>
      <c r="C732" s="483"/>
      <c r="D732" s="483"/>
      <c r="E732" s="483"/>
      <c r="F732" s="483"/>
      <c r="G732" s="483"/>
      <c r="H732" s="484"/>
    </row>
    <row r="733" spans="1:8" ht="15" customHeight="1" x14ac:dyDescent="0.2">
      <c r="A733" s="224">
        <v>6511</v>
      </c>
      <c r="B733" s="483" t="s">
        <v>4087</v>
      </c>
      <c r="C733" s="483"/>
      <c r="D733" s="483"/>
      <c r="E733" s="483"/>
      <c r="F733" s="483"/>
      <c r="G733" s="483"/>
      <c r="H733" s="484"/>
    </row>
    <row r="734" spans="1:8" ht="15" customHeight="1" x14ac:dyDescent="0.2">
      <c r="A734" s="224">
        <v>6512</v>
      </c>
      <c r="B734" s="483" t="s">
        <v>4088</v>
      </c>
      <c r="C734" s="483"/>
      <c r="D734" s="483"/>
      <c r="E734" s="483"/>
      <c r="F734" s="483"/>
      <c r="G734" s="483"/>
      <c r="H734" s="484"/>
    </row>
    <row r="735" spans="1:8" ht="15" customHeight="1" x14ac:dyDescent="0.2">
      <c r="A735" s="224">
        <v>6520</v>
      </c>
      <c r="B735" s="483" t="s">
        <v>4089</v>
      </c>
      <c r="C735" s="483"/>
      <c r="D735" s="483"/>
      <c r="E735" s="483"/>
      <c r="F735" s="483"/>
      <c r="G735" s="483"/>
      <c r="H735" s="484"/>
    </row>
    <row r="736" spans="1:8" ht="15" customHeight="1" x14ac:dyDescent="0.2">
      <c r="A736" s="224">
        <v>6530</v>
      </c>
      <c r="B736" s="483" t="s">
        <v>4090</v>
      </c>
      <c r="C736" s="483"/>
      <c r="D736" s="483"/>
      <c r="E736" s="483"/>
      <c r="F736" s="483"/>
      <c r="G736" s="483"/>
      <c r="H736" s="484"/>
    </row>
    <row r="737" spans="1:8" ht="15" customHeight="1" x14ac:dyDescent="0.2">
      <c r="A737" s="224">
        <v>6611</v>
      </c>
      <c r="B737" s="483" t="s">
        <v>4091</v>
      </c>
      <c r="C737" s="483"/>
      <c r="D737" s="483"/>
      <c r="E737" s="483"/>
      <c r="F737" s="483"/>
      <c r="G737" s="483"/>
      <c r="H737" s="484"/>
    </row>
    <row r="738" spans="1:8" ht="15" customHeight="1" x14ac:dyDescent="0.2">
      <c r="A738" s="224">
        <v>6612</v>
      </c>
      <c r="B738" s="483" t="s">
        <v>4092</v>
      </c>
      <c r="C738" s="483"/>
      <c r="D738" s="483"/>
      <c r="E738" s="483"/>
      <c r="F738" s="483"/>
      <c r="G738" s="483"/>
      <c r="H738" s="484"/>
    </row>
    <row r="739" spans="1:8" ht="15" customHeight="1" x14ac:dyDescent="0.2">
      <c r="A739" s="224">
        <v>6619</v>
      </c>
      <c r="B739" s="483" t="s">
        <v>4093</v>
      </c>
      <c r="C739" s="483"/>
      <c r="D739" s="483"/>
      <c r="E739" s="483"/>
      <c r="F739" s="483"/>
      <c r="G739" s="483"/>
      <c r="H739" s="484"/>
    </row>
    <row r="740" spans="1:8" ht="15" customHeight="1" x14ac:dyDescent="0.2">
      <c r="A740" s="224">
        <v>6621</v>
      </c>
      <c r="B740" s="483" t="s">
        <v>4094</v>
      </c>
      <c r="C740" s="483"/>
      <c r="D740" s="483"/>
      <c r="E740" s="483"/>
      <c r="F740" s="483"/>
      <c r="G740" s="483"/>
      <c r="H740" s="484"/>
    </row>
    <row r="741" spans="1:8" ht="15" customHeight="1" x14ac:dyDescent="0.2">
      <c r="A741" s="224">
        <v>6622</v>
      </c>
      <c r="B741" s="483" t="s">
        <v>4095</v>
      </c>
      <c r="C741" s="483"/>
      <c r="D741" s="483"/>
      <c r="E741" s="483"/>
      <c r="F741" s="483"/>
      <c r="G741" s="483"/>
      <c r="H741" s="484"/>
    </row>
    <row r="742" spans="1:8" ht="15" customHeight="1" x14ac:dyDescent="0.2">
      <c r="A742" s="224">
        <v>6629</v>
      </c>
      <c r="B742" s="483" t="s">
        <v>4096</v>
      </c>
      <c r="C742" s="483"/>
      <c r="D742" s="483"/>
      <c r="E742" s="483"/>
      <c r="F742" s="483"/>
      <c r="G742" s="483"/>
      <c r="H742" s="484"/>
    </row>
    <row r="743" spans="1:8" ht="15" customHeight="1" x14ac:dyDescent="0.2">
      <c r="A743" s="224">
        <v>6630</v>
      </c>
      <c r="B743" s="483" t="s">
        <v>4097</v>
      </c>
      <c r="C743" s="483"/>
      <c r="D743" s="483"/>
      <c r="E743" s="483"/>
      <c r="F743" s="483"/>
      <c r="G743" s="483"/>
      <c r="H743" s="484"/>
    </row>
    <row r="744" spans="1:8" ht="15" customHeight="1" x14ac:dyDescent="0.2">
      <c r="A744" s="224">
        <v>6810</v>
      </c>
      <c r="B744" s="483" t="s">
        <v>4098</v>
      </c>
      <c r="C744" s="483"/>
      <c r="D744" s="483"/>
      <c r="E744" s="483"/>
      <c r="F744" s="483"/>
      <c r="G744" s="483"/>
      <c r="H744" s="484"/>
    </row>
    <row r="745" spans="1:8" ht="15" customHeight="1" x14ac:dyDescent="0.2">
      <c r="A745" s="224">
        <v>6820</v>
      </c>
      <c r="B745" s="483" t="s">
        <v>4099</v>
      </c>
      <c r="C745" s="483"/>
      <c r="D745" s="483"/>
      <c r="E745" s="483"/>
      <c r="F745" s="483"/>
      <c r="G745" s="483"/>
      <c r="H745" s="484"/>
    </row>
    <row r="746" spans="1:8" ht="15" customHeight="1" x14ac:dyDescent="0.2">
      <c r="A746" s="224">
        <v>6831</v>
      </c>
      <c r="B746" s="483" t="s">
        <v>4100</v>
      </c>
      <c r="C746" s="483"/>
      <c r="D746" s="483"/>
      <c r="E746" s="483"/>
      <c r="F746" s="483"/>
      <c r="G746" s="483"/>
      <c r="H746" s="484"/>
    </row>
    <row r="747" spans="1:8" ht="15" customHeight="1" x14ac:dyDescent="0.2">
      <c r="A747" s="224">
        <v>6832</v>
      </c>
      <c r="B747" s="483" t="s">
        <v>4101</v>
      </c>
      <c r="C747" s="483"/>
      <c r="D747" s="483"/>
      <c r="E747" s="483"/>
      <c r="F747" s="483"/>
      <c r="G747" s="483"/>
      <c r="H747" s="484"/>
    </row>
    <row r="748" spans="1:8" ht="15" customHeight="1" x14ac:dyDescent="0.2">
      <c r="A748" s="224">
        <v>6910</v>
      </c>
      <c r="B748" s="483" t="s">
        <v>4102</v>
      </c>
      <c r="C748" s="483"/>
      <c r="D748" s="483"/>
      <c r="E748" s="483"/>
      <c r="F748" s="483"/>
      <c r="G748" s="483"/>
      <c r="H748" s="484"/>
    </row>
    <row r="749" spans="1:8" ht="15" customHeight="1" x14ac:dyDescent="0.2">
      <c r="A749" s="224">
        <v>6920</v>
      </c>
      <c r="B749" s="483" t="s">
        <v>4103</v>
      </c>
      <c r="C749" s="483"/>
      <c r="D749" s="483"/>
      <c r="E749" s="483"/>
      <c r="F749" s="483"/>
      <c r="G749" s="483"/>
      <c r="H749" s="484"/>
    </row>
    <row r="750" spans="1:8" ht="15" customHeight="1" x14ac:dyDescent="0.2">
      <c r="A750" s="224">
        <v>7010</v>
      </c>
      <c r="B750" s="483" t="s">
        <v>4104</v>
      </c>
      <c r="C750" s="483"/>
      <c r="D750" s="483"/>
      <c r="E750" s="483"/>
      <c r="F750" s="483"/>
      <c r="G750" s="483"/>
      <c r="H750" s="484"/>
    </row>
    <row r="751" spans="1:8" ht="15" customHeight="1" x14ac:dyDescent="0.2">
      <c r="A751" s="224">
        <v>7021</v>
      </c>
      <c r="B751" s="483" t="s">
        <v>4105</v>
      </c>
      <c r="C751" s="483"/>
      <c r="D751" s="483"/>
      <c r="E751" s="483"/>
      <c r="F751" s="483"/>
      <c r="G751" s="483"/>
      <c r="H751" s="484"/>
    </row>
    <row r="752" spans="1:8" ht="15" customHeight="1" x14ac:dyDescent="0.2">
      <c r="A752" s="224">
        <v>7022</v>
      </c>
      <c r="B752" s="483" t="s">
        <v>4106</v>
      </c>
      <c r="C752" s="483"/>
      <c r="D752" s="483"/>
      <c r="E752" s="483"/>
      <c r="F752" s="483"/>
      <c r="G752" s="483"/>
      <c r="H752" s="484"/>
    </row>
    <row r="753" spans="1:8" ht="15" customHeight="1" x14ac:dyDescent="0.2">
      <c r="A753" s="224">
        <v>7111</v>
      </c>
      <c r="B753" s="483" t="s">
        <v>4107</v>
      </c>
      <c r="C753" s="483"/>
      <c r="D753" s="483"/>
      <c r="E753" s="483"/>
      <c r="F753" s="483"/>
      <c r="G753" s="483"/>
      <c r="H753" s="484"/>
    </row>
    <row r="754" spans="1:8" ht="15" customHeight="1" x14ac:dyDescent="0.2">
      <c r="A754" s="224">
        <v>7112</v>
      </c>
      <c r="B754" s="483" t="s">
        <v>4108</v>
      </c>
      <c r="C754" s="483"/>
      <c r="D754" s="483"/>
      <c r="E754" s="483"/>
      <c r="F754" s="483"/>
      <c r="G754" s="483"/>
      <c r="H754" s="484"/>
    </row>
    <row r="755" spans="1:8" ht="15" customHeight="1" x14ac:dyDescent="0.2">
      <c r="A755" s="224">
        <v>7120</v>
      </c>
      <c r="B755" s="483" t="s">
        <v>4109</v>
      </c>
      <c r="C755" s="483"/>
      <c r="D755" s="483"/>
      <c r="E755" s="483"/>
      <c r="F755" s="483"/>
      <c r="G755" s="483"/>
      <c r="H755" s="484"/>
    </row>
    <row r="756" spans="1:8" ht="15" customHeight="1" x14ac:dyDescent="0.2">
      <c r="A756" s="224">
        <v>7211</v>
      </c>
      <c r="B756" s="483" t="s">
        <v>4110</v>
      </c>
      <c r="C756" s="483"/>
      <c r="D756" s="483"/>
      <c r="E756" s="483"/>
      <c r="F756" s="483"/>
      <c r="G756" s="483"/>
      <c r="H756" s="484"/>
    </row>
    <row r="757" spans="1:8" ht="15" customHeight="1" x14ac:dyDescent="0.2">
      <c r="A757" s="224">
        <v>7219</v>
      </c>
      <c r="B757" s="483" t="s">
        <v>4111</v>
      </c>
      <c r="C757" s="483"/>
      <c r="D757" s="483"/>
      <c r="E757" s="483"/>
      <c r="F757" s="483"/>
      <c r="G757" s="483"/>
      <c r="H757" s="484"/>
    </row>
    <row r="758" spans="1:8" ht="15" customHeight="1" x14ac:dyDescent="0.2">
      <c r="A758" s="224">
        <v>7220</v>
      </c>
      <c r="B758" s="483" t="s">
        <v>4112</v>
      </c>
      <c r="C758" s="483"/>
      <c r="D758" s="483"/>
      <c r="E758" s="483"/>
      <c r="F758" s="483"/>
      <c r="G758" s="483"/>
      <c r="H758" s="484"/>
    </row>
    <row r="759" spans="1:8" ht="15" customHeight="1" x14ac:dyDescent="0.2">
      <c r="A759" s="224">
        <v>7311</v>
      </c>
      <c r="B759" s="483" t="s">
        <v>4113</v>
      </c>
      <c r="C759" s="483"/>
      <c r="D759" s="483"/>
      <c r="E759" s="483"/>
      <c r="F759" s="483"/>
      <c r="G759" s="483"/>
      <c r="H759" s="484"/>
    </row>
    <row r="760" spans="1:8" ht="15" customHeight="1" x14ac:dyDescent="0.2">
      <c r="A760" s="224">
        <v>7312</v>
      </c>
      <c r="B760" s="483" t="s">
        <v>4114</v>
      </c>
      <c r="C760" s="483"/>
      <c r="D760" s="483"/>
      <c r="E760" s="483"/>
      <c r="F760" s="483"/>
      <c r="G760" s="483"/>
      <c r="H760" s="484"/>
    </row>
    <row r="761" spans="1:8" ht="15" customHeight="1" x14ac:dyDescent="0.2">
      <c r="A761" s="224">
        <v>7320</v>
      </c>
      <c r="B761" s="483" t="s">
        <v>4115</v>
      </c>
      <c r="C761" s="483"/>
      <c r="D761" s="483"/>
      <c r="E761" s="483"/>
      <c r="F761" s="483"/>
      <c r="G761" s="483"/>
      <c r="H761" s="484"/>
    </row>
    <row r="762" spans="1:8" ht="15" customHeight="1" x14ac:dyDescent="0.2">
      <c r="A762" s="224">
        <v>7410</v>
      </c>
      <c r="B762" s="483" t="s">
        <v>4116</v>
      </c>
      <c r="C762" s="483"/>
      <c r="D762" s="483"/>
      <c r="E762" s="483"/>
      <c r="F762" s="483"/>
      <c r="G762" s="483"/>
      <c r="H762" s="484"/>
    </row>
    <row r="763" spans="1:8" ht="15" customHeight="1" x14ac:dyDescent="0.2">
      <c r="A763" s="224">
        <v>7420</v>
      </c>
      <c r="B763" s="483" t="s">
        <v>4117</v>
      </c>
      <c r="C763" s="483"/>
      <c r="D763" s="483"/>
      <c r="E763" s="483"/>
      <c r="F763" s="483"/>
      <c r="G763" s="483"/>
      <c r="H763" s="484"/>
    </row>
    <row r="764" spans="1:8" ht="15" customHeight="1" x14ac:dyDescent="0.2">
      <c r="A764" s="224">
        <v>7430</v>
      </c>
      <c r="B764" s="483" t="s">
        <v>4118</v>
      </c>
      <c r="C764" s="483"/>
      <c r="D764" s="483"/>
      <c r="E764" s="483"/>
      <c r="F764" s="483"/>
      <c r="G764" s="483"/>
      <c r="H764" s="484"/>
    </row>
    <row r="765" spans="1:8" ht="15" customHeight="1" x14ac:dyDescent="0.2">
      <c r="A765" s="224">
        <v>7490</v>
      </c>
      <c r="B765" s="483" t="s">
        <v>4119</v>
      </c>
      <c r="C765" s="483"/>
      <c r="D765" s="483"/>
      <c r="E765" s="483"/>
      <c r="F765" s="483"/>
      <c r="G765" s="483"/>
      <c r="H765" s="484"/>
    </row>
    <row r="766" spans="1:8" ht="15" customHeight="1" x14ac:dyDescent="0.2">
      <c r="A766" s="224">
        <v>7500</v>
      </c>
      <c r="B766" s="483" t="s">
        <v>4120</v>
      </c>
      <c r="C766" s="483"/>
      <c r="D766" s="483"/>
      <c r="E766" s="483"/>
      <c r="F766" s="483"/>
      <c r="G766" s="483"/>
      <c r="H766" s="484"/>
    </row>
    <row r="767" spans="1:8" ht="15" customHeight="1" x14ac:dyDescent="0.2">
      <c r="A767" s="224">
        <v>7711</v>
      </c>
      <c r="B767" s="483" t="s">
        <v>4121</v>
      </c>
      <c r="C767" s="483"/>
      <c r="D767" s="483"/>
      <c r="E767" s="483"/>
      <c r="F767" s="483"/>
      <c r="G767" s="483"/>
      <c r="H767" s="484"/>
    </row>
    <row r="768" spans="1:8" ht="15" customHeight="1" x14ac:dyDescent="0.2">
      <c r="A768" s="224">
        <v>7712</v>
      </c>
      <c r="B768" s="483" t="s">
        <v>4122</v>
      </c>
      <c r="C768" s="483"/>
      <c r="D768" s="483"/>
      <c r="E768" s="483"/>
      <c r="F768" s="483"/>
      <c r="G768" s="483"/>
      <c r="H768" s="484"/>
    </row>
    <row r="769" spans="1:8" ht="15" customHeight="1" x14ac:dyDescent="0.2">
      <c r="A769" s="224">
        <v>7721</v>
      </c>
      <c r="B769" s="483" t="s">
        <v>4123</v>
      </c>
      <c r="C769" s="483"/>
      <c r="D769" s="483"/>
      <c r="E769" s="483"/>
      <c r="F769" s="483"/>
      <c r="G769" s="483"/>
      <c r="H769" s="484"/>
    </row>
    <row r="770" spans="1:8" ht="15" customHeight="1" x14ac:dyDescent="0.2">
      <c r="A770" s="224">
        <v>7722</v>
      </c>
      <c r="B770" s="483" t="s">
        <v>4124</v>
      </c>
      <c r="C770" s="483"/>
      <c r="D770" s="483"/>
      <c r="E770" s="483"/>
      <c r="F770" s="483"/>
      <c r="G770" s="483"/>
      <c r="H770" s="484"/>
    </row>
    <row r="771" spans="1:8" ht="15" customHeight="1" x14ac:dyDescent="0.2">
      <c r="A771" s="224">
        <v>7729</v>
      </c>
      <c r="B771" s="483" t="s">
        <v>4125</v>
      </c>
      <c r="C771" s="483"/>
      <c r="D771" s="483"/>
      <c r="E771" s="483"/>
      <c r="F771" s="483"/>
      <c r="G771" s="483"/>
      <c r="H771" s="484"/>
    </row>
    <row r="772" spans="1:8" ht="15" customHeight="1" x14ac:dyDescent="0.2">
      <c r="A772" s="224">
        <v>7731</v>
      </c>
      <c r="B772" s="483" t="s">
        <v>4126</v>
      </c>
      <c r="C772" s="483"/>
      <c r="D772" s="483"/>
      <c r="E772" s="483"/>
      <c r="F772" s="483"/>
      <c r="G772" s="483"/>
      <c r="H772" s="484"/>
    </row>
    <row r="773" spans="1:8" ht="15" customHeight="1" x14ac:dyDescent="0.2">
      <c r="A773" s="224">
        <v>7732</v>
      </c>
      <c r="B773" s="483" t="s">
        <v>4127</v>
      </c>
      <c r="C773" s="483"/>
      <c r="D773" s="483"/>
      <c r="E773" s="483"/>
      <c r="F773" s="483"/>
      <c r="G773" s="483"/>
      <c r="H773" s="484"/>
    </row>
    <row r="774" spans="1:8" ht="15" customHeight="1" x14ac:dyDescent="0.2">
      <c r="A774" s="224">
        <v>7733</v>
      </c>
      <c r="B774" s="483" t="s">
        <v>4128</v>
      </c>
      <c r="C774" s="483"/>
      <c r="D774" s="483"/>
      <c r="E774" s="483"/>
      <c r="F774" s="483"/>
      <c r="G774" s="483"/>
      <c r="H774" s="484"/>
    </row>
    <row r="775" spans="1:8" ht="15" customHeight="1" x14ac:dyDescent="0.2">
      <c r="A775" s="224">
        <v>7734</v>
      </c>
      <c r="B775" s="483" t="s">
        <v>4129</v>
      </c>
      <c r="C775" s="483"/>
      <c r="D775" s="483"/>
      <c r="E775" s="483"/>
      <c r="F775" s="483"/>
      <c r="G775" s="483"/>
      <c r="H775" s="484"/>
    </row>
    <row r="776" spans="1:8" ht="15" customHeight="1" x14ac:dyDescent="0.2">
      <c r="A776" s="224">
        <v>7735</v>
      </c>
      <c r="B776" s="483" t="s">
        <v>4130</v>
      </c>
      <c r="C776" s="483"/>
      <c r="D776" s="483"/>
      <c r="E776" s="483"/>
      <c r="F776" s="483"/>
      <c r="G776" s="483"/>
      <c r="H776" s="484"/>
    </row>
    <row r="777" spans="1:8" ht="15" customHeight="1" x14ac:dyDescent="0.2">
      <c r="A777" s="224">
        <v>7739</v>
      </c>
      <c r="B777" s="483" t="s">
        <v>4131</v>
      </c>
      <c r="C777" s="483"/>
      <c r="D777" s="483"/>
      <c r="E777" s="483"/>
      <c r="F777" s="483"/>
      <c r="G777" s="483"/>
      <c r="H777" s="484"/>
    </row>
    <row r="778" spans="1:8" ht="24.95" customHeight="1" x14ac:dyDescent="0.2">
      <c r="A778" s="224">
        <v>7740</v>
      </c>
      <c r="B778" s="483" t="s">
        <v>4132</v>
      </c>
      <c r="C778" s="483"/>
      <c r="D778" s="483"/>
      <c r="E778" s="483"/>
      <c r="F778" s="483"/>
      <c r="G778" s="483"/>
      <c r="H778" s="484"/>
    </row>
    <row r="779" spans="1:8" ht="15" customHeight="1" x14ac:dyDescent="0.2">
      <c r="A779" s="224">
        <v>7810</v>
      </c>
      <c r="B779" s="483" t="s">
        <v>4133</v>
      </c>
      <c r="C779" s="483"/>
      <c r="D779" s="483"/>
      <c r="E779" s="483"/>
      <c r="F779" s="483"/>
      <c r="G779" s="483"/>
      <c r="H779" s="484"/>
    </row>
    <row r="780" spans="1:8" ht="15" customHeight="1" x14ac:dyDescent="0.2">
      <c r="A780" s="224">
        <v>7820</v>
      </c>
      <c r="B780" s="483" t="s">
        <v>4134</v>
      </c>
      <c r="C780" s="483"/>
      <c r="D780" s="483"/>
      <c r="E780" s="483"/>
      <c r="F780" s="483"/>
      <c r="G780" s="483"/>
      <c r="H780" s="484"/>
    </row>
    <row r="781" spans="1:8" ht="15" customHeight="1" x14ac:dyDescent="0.2">
      <c r="A781" s="224">
        <v>7830</v>
      </c>
      <c r="B781" s="483" t="s">
        <v>4135</v>
      </c>
      <c r="C781" s="483"/>
      <c r="D781" s="483"/>
      <c r="E781" s="483"/>
      <c r="F781" s="483"/>
      <c r="G781" s="483"/>
      <c r="H781" s="484"/>
    </row>
    <row r="782" spans="1:8" ht="15" customHeight="1" x14ac:dyDescent="0.2">
      <c r="A782" s="224">
        <v>7911</v>
      </c>
      <c r="B782" s="483" t="s">
        <v>4136</v>
      </c>
      <c r="C782" s="483"/>
      <c r="D782" s="483"/>
      <c r="E782" s="483"/>
      <c r="F782" s="483"/>
      <c r="G782" s="483"/>
      <c r="H782" s="484"/>
    </row>
    <row r="783" spans="1:8" ht="15" customHeight="1" x14ac:dyDescent="0.2">
      <c r="A783" s="224">
        <v>7912</v>
      </c>
      <c r="B783" s="483" t="s">
        <v>4137</v>
      </c>
      <c r="C783" s="483"/>
      <c r="D783" s="483"/>
      <c r="E783" s="483"/>
      <c r="F783" s="483"/>
      <c r="G783" s="483"/>
      <c r="H783" s="484"/>
    </row>
    <row r="784" spans="1:8" ht="15" customHeight="1" x14ac:dyDescent="0.2">
      <c r="A784" s="224">
        <v>7990</v>
      </c>
      <c r="B784" s="483" t="s">
        <v>4138</v>
      </c>
      <c r="C784" s="483"/>
      <c r="D784" s="483"/>
      <c r="E784" s="483"/>
      <c r="F784" s="483"/>
      <c r="G784" s="483"/>
      <c r="H784" s="484"/>
    </row>
    <row r="785" spans="1:8" ht="15" customHeight="1" x14ac:dyDescent="0.2">
      <c r="A785" s="224">
        <v>8010</v>
      </c>
      <c r="B785" s="483" t="s">
        <v>4139</v>
      </c>
      <c r="C785" s="483"/>
      <c r="D785" s="483"/>
      <c r="E785" s="483"/>
      <c r="F785" s="483"/>
      <c r="G785" s="483"/>
      <c r="H785" s="484"/>
    </row>
    <row r="786" spans="1:8" ht="15" customHeight="1" x14ac:dyDescent="0.2">
      <c r="A786" s="224">
        <v>8020</v>
      </c>
      <c r="B786" s="483" t="s">
        <v>4140</v>
      </c>
      <c r="C786" s="483"/>
      <c r="D786" s="483"/>
      <c r="E786" s="483"/>
      <c r="F786" s="483"/>
      <c r="G786" s="483"/>
      <c r="H786" s="484"/>
    </row>
    <row r="787" spans="1:8" ht="15" customHeight="1" x14ac:dyDescent="0.2">
      <c r="A787" s="224">
        <v>8030</v>
      </c>
      <c r="B787" s="483" t="s">
        <v>4141</v>
      </c>
      <c r="C787" s="483"/>
      <c r="D787" s="483"/>
      <c r="E787" s="483"/>
      <c r="F787" s="483"/>
      <c r="G787" s="483"/>
      <c r="H787" s="484"/>
    </row>
    <row r="788" spans="1:8" ht="15" customHeight="1" x14ac:dyDescent="0.2">
      <c r="A788" s="224">
        <v>8110</v>
      </c>
      <c r="B788" s="483" t="s">
        <v>4142</v>
      </c>
      <c r="C788" s="483"/>
      <c r="D788" s="483"/>
      <c r="E788" s="483"/>
      <c r="F788" s="483"/>
      <c r="G788" s="483"/>
      <c r="H788" s="484"/>
    </row>
    <row r="789" spans="1:8" ht="15" customHeight="1" x14ac:dyDescent="0.2">
      <c r="A789" s="224">
        <v>8121</v>
      </c>
      <c r="B789" s="483" t="s">
        <v>4143</v>
      </c>
      <c r="C789" s="483"/>
      <c r="D789" s="483"/>
      <c r="E789" s="483"/>
      <c r="F789" s="483"/>
      <c r="G789" s="483"/>
      <c r="H789" s="484"/>
    </row>
    <row r="790" spans="1:8" ht="15" customHeight="1" x14ac:dyDescent="0.2">
      <c r="A790" s="224">
        <v>8122</v>
      </c>
      <c r="B790" s="483" t="s">
        <v>4144</v>
      </c>
      <c r="C790" s="483"/>
      <c r="D790" s="483"/>
      <c r="E790" s="483"/>
      <c r="F790" s="483"/>
      <c r="G790" s="483"/>
      <c r="H790" s="484"/>
    </row>
    <row r="791" spans="1:8" ht="15" customHeight="1" x14ac:dyDescent="0.2">
      <c r="A791" s="224">
        <v>8129</v>
      </c>
      <c r="B791" s="483" t="s">
        <v>4145</v>
      </c>
      <c r="C791" s="483"/>
      <c r="D791" s="483"/>
      <c r="E791" s="483"/>
      <c r="F791" s="483"/>
      <c r="G791" s="483"/>
      <c r="H791" s="484"/>
    </row>
    <row r="792" spans="1:8" ht="15" customHeight="1" x14ac:dyDescent="0.2">
      <c r="A792" s="224">
        <v>8130</v>
      </c>
      <c r="B792" s="483" t="s">
        <v>4146</v>
      </c>
      <c r="C792" s="483"/>
      <c r="D792" s="483"/>
      <c r="E792" s="483"/>
      <c r="F792" s="483"/>
      <c r="G792" s="483"/>
      <c r="H792" s="484"/>
    </row>
    <row r="793" spans="1:8" ht="15" customHeight="1" x14ac:dyDescent="0.2">
      <c r="A793" s="224">
        <v>8211</v>
      </c>
      <c r="B793" s="483" t="s">
        <v>4147</v>
      </c>
      <c r="C793" s="483"/>
      <c r="D793" s="483"/>
      <c r="E793" s="483"/>
      <c r="F793" s="483"/>
      <c r="G793" s="483"/>
      <c r="H793" s="484"/>
    </row>
    <row r="794" spans="1:8" ht="15" customHeight="1" x14ac:dyDescent="0.2">
      <c r="A794" s="224">
        <v>8219</v>
      </c>
      <c r="B794" s="483" t="s">
        <v>4148</v>
      </c>
      <c r="C794" s="483"/>
      <c r="D794" s="483"/>
      <c r="E794" s="483"/>
      <c r="F794" s="483"/>
      <c r="G794" s="483"/>
      <c r="H794" s="484"/>
    </row>
    <row r="795" spans="1:8" ht="15" customHeight="1" x14ac:dyDescent="0.2">
      <c r="A795" s="224">
        <v>8220</v>
      </c>
      <c r="B795" s="483" t="s">
        <v>4149</v>
      </c>
      <c r="C795" s="483"/>
      <c r="D795" s="483"/>
      <c r="E795" s="483"/>
      <c r="F795" s="483"/>
      <c r="G795" s="483"/>
      <c r="H795" s="484"/>
    </row>
    <row r="796" spans="1:8" ht="15" customHeight="1" x14ac:dyDescent="0.2">
      <c r="A796" s="224">
        <v>8230</v>
      </c>
      <c r="B796" s="483" t="s">
        <v>4150</v>
      </c>
      <c r="C796" s="483"/>
      <c r="D796" s="483"/>
      <c r="E796" s="483"/>
      <c r="F796" s="483"/>
      <c r="G796" s="483"/>
      <c r="H796" s="484"/>
    </row>
    <row r="797" spans="1:8" ht="15" customHeight="1" x14ac:dyDescent="0.2">
      <c r="A797" s="224">
        <v>8291</v>
      </c>
      <c r="B797" s="483" t="s">
        <v>4151</v>
      </c>
      <c r="C797" s="483"/>
      <c r="D797" s="483"/>
      <c r="E797" s="483"/>
      <c r="F797" s="483"/>
      <c r="G797" s="483"/>
      <c r="H797" s="484"/>
    </row>
    <row r="798" spans="1:8" ht="15" customHeight="1" x14ac:dyDescent="0.2">
      <c r="A798" s="224">
        <v>8292</v>
      </c>
      <c r="B798" s="483" t="s">
        <v>4152</v>
      </c>
      <c r="C798" s="483"/>
      <c r="D798" s="483"/>
      <c r="E798" s="483"/>
      <c r="F798" s="483"/>
      <c r="G798" s="483"/>
      <c r="H798" s="484"/>
    </row>
    <row r="799" spans="1:8" ht="15" customHeight="1" x14ac:dyDescent="0.2">
      <c r="A799" s="224">
        <v>8299</v>
      </c>
      <c r="B799" s="483" t="s">
        <v>4153</v>
      </c>
      <c r="C799" s="483"/>
      <c r="D799" s="483"/>
      <c r="E799" s="483"/>
      <c r="F799" s="483"/>
      <c r="G799" s="483"/>
      <c r="H799" s="484"/>
    </row>
    <row r="800" spans="1:8" ht="15" customHeight="1" x14ac:dyDescent="0.2">
      <c r="A800" s="224">
        <v>8411</v>
      </c>
      <c r="B800" s="483" t="s">
        <v>4154</v>
      </c>
      <c r="C800" s="483"/>
      <c r="D800" s="483"/>
      <c r="E800" s="483"/>
      <c r="F800" s="483"/>
      <c r="G800" s="483"/>
      <c r="H800" s="484"/>
    </row>
    <row r="801" spans="1:8" ht="24.95" customHeight="1" x14ac:dyDescent="0.2">
      <c r="A801" s="224">
        <v>8412</v>
      </c>
      <c r="B801" s="483" t="s">
        <v>4155</v>
      </c>
      <c r="C801" s="483"/>
      <c r="D801" s="483"/>
      <c r="E801" s="483"/>
      <c r="F801" s="483"/>
      <c r="G801" s="483"/>
      <c r="H801" s="484"/>
    </row>
    <row r="802" spans="1:8" ht="15" customHeight="1" x14ac:dyDescent="0.2">
      <c r="A802" s="224">
        <v>8413</v>
      </c>
      <c r="B802" s="483" t="s">
        <v>4156</v>
      </c>
      <c r="C802" s="483"/>
      <c r="D802" s="483"/>
      <c r="E802" s="483"/>
      <c r="F802" s="483"/>
      <c r="G802" s="483"/>
      <c r="H802" s="484"/>
    </row>
    <row r="803" spans="1:8" ht="15" customHeight="1" x14ac:dyDescent="0.2">
      <c r="A803" s="224">
        <v>8421</v>
      </c>
      <c r="B803" s="483" t="s">
        <v>2412</v>
      </c>
      <c r="C803" s="483"/>
      <c r="D803" s="483"/>
      <c r="E803" s="483"/>
      <c r="F803" s="483"/>
      <c r="G803" s="483"/>
      <c r="H803" s="484"/>
    </row>
    <row r="804" spans="1:8" ht="15" customHeight="1" x14ac:dyDescent="0.2">
      <c r="A804" s="224">
        <v>8422</v>
      </c>
      <c r="B804" s="483" t="s">
        <v>4157</v>
      </c>
      <c r="C804" s="483"/>
      <c r="D804" s="483"/>
      <c r="E804" s="483"/>
      <c r="F804" s="483"/>
      <c r="G804" s="483"/>
      <c r="H804" s="484"/>
    </row>
    <row r="805" spans="1:8" ht="15" customHeight="1" x14ac:dyDescent="0.2">
      <c r="A805" s="224">
        <v>8423</v>
      </c>
      <c r="B805" s="483" t="s">
        <v>4158</v>
      </c>
      <c r="C805" s="483"/>
      <c r="D805" s="483"/>
      <c r="E805" s="483"/>
      <c r="F805" s="483"/>
      <c r="G805" s="483"/>
      <c r="H805" s="484"/>
    </row>
    <row r="806" spans="1:8" ht="15" customHeight="1" x14ac:dyDescent="0.2">
      <c r="A806" s="224">
        <v>8424</v>
      </c>
      <c r="B806" s="483" t="s">
        <v>4159</v>
      </c>
      <c r="C806" s="483"/>
      <c r="D806" s="483"/>
      <c r="E806" s="483"/>
      <c r="F806" s="483"/>
      <c r="G806" s="483"/>
      <c r="H806" s="484"/>
    </row>
    <row r="807" spans="1:8" ht="15" customHeight="1" x14ac:dyDescent="0.2">
      <c r="A807" s="224">
        <v>8425</v>
      </c>
      <c r="B807" s="483" t="s">
        <v>4160</v>
      </c>
      <c r="C807" s="483"/>
      <c r="D807" s="483"/>
      <c r="E807" s="483"/>
      <c r="F807" s="483"/>
      <c r="G807" s="483"/>
      <c r="H807" s="484"/>
    </row>
    <row r="808" spans="1:8" ht="15" customHeight="1" x14ac:dyDescent="0.2">
      <c r="A808" s="224">
        <v>8430</v>
      </c>
      <c r="B808" s="483" t="s">
        <v>4161</v>
      </c>
      <c r="C808" s="483"/>
      <c r="D808" s="483"/>
      <c r="E808" s="483"/>
      <c r="F808" s="483"/>
      <c r="G808" s="483"/>
      <c r="H808" s="484"/>
    </row>
    <row r="809" spans="1:8" ht="15" customHeight="1" x14ac:dyDescent="0.2">
      <c r="A809" s="224">
        <v>8510</v>
      </c>
      <c r="B809" s="483" t="s">
        <v>2606</v>
      </c>
      <c r="C809" s="483"/>
      <c r="D809" s="483"/>
      <c r="E809" s="483"/>
      <c r="F809" s="483"/>
      <c r="G809" s="483"/>
      <c r="H809" s="484"/>
    </row>
    <row r="810" spans="1:8" ht="15" customHeight="1" x14ac:dyDescent="0.2">
      <c r="A810" s="224">
        <v>8520</v>
      </c>
      <c r="B810" s="483" t="s">
        <v>2608</v>
      </c>
      <c r="C810" s="483"/>
      <c r="D810" s="483"/>
      <c r="E810" s="483"/>
      <c r="F810" s="483"/>
      <c r="G810" s="483"/>
      <c r="H810" s="484"/>
    </row>
    <row r="811" spans="1:8" ht="15" customHeight="1" x14ac:dyDescent="0.2">
      <c r="A811" s="224">
        <v>8531</v>
      </c>
      <c r="B811" s="483" t="s">
        <v>4162</v>
      </c>
      <c r="C811" s="483"/>
      <c r="D811" s="483"/>
      <c r="E811" s="483"/>
      <c r="F811" s="483"/>
      <c r="G811" s="483"/>
      <c r="H811" s="484"/>
    </row>
    <row r="812" spans="1:8" ht="15" customHeight="1" x14ac:dyDescent="0.2">
      <c r="A812" s="224">
        <v>8532</v>
      </c>
      <c r="B812" s="483" t="s">
        <v>4163</v>
      </c>
      <c r="C812" s="483"/>
      <c r="D812" s="483"/>
      <c r="E812" s="483"/>
      <c r="F812" s="483"/>
      <c r="G812" s="483"/>
      <c r="H812" s="484"/>
    </row>
    <row r="813" spans="1:8" ht="15" customHeight="1" x14ac:dyDescent="0.2">
      <c r="A813" s="224">
        <v>8541</v>
      </c>
      <c r="B813" s="483" t="s">
        <v>4164</v>
      </c>
      <c r="C813" s="483"/>
      <c r="D813" s="483"/>
      <c r="E813" s="483"/>
      <c r="F813" s="483"/>
      <c r="G813" s="483"/>
      <c r="H813" s="484"/>
    </row>
    <row r="814" spans="1:8" ht="15" customHeight="1" x14ac:dyDescent="0.2">
      <c r="A814" s="224">
        <v>8542</v>
      </c>
      <c r="B814" s="483" t="s">
        <v>4165</v>
      </c>
      <c r="C814" s="483"/>
      <c r="D814" s="483"/>
      <c r="E814" s="483"/>
      <c r="F814" s="483"/>
      <c r="G814" s="483"/>
      <c r="H814" s="484"/>
    </row>
    <row r="815" spans="1:8" ht="15" customHeight="1" x14ac:dyDescent="0.2">
      <c r="A815" s="224">
        <v>8551</v>
      </c>
      <c r="B815" s="483" t="s">
        <v>4166</v>
      </c>
      <c r="C815" s="483"/>
      <c r="D815" s="483"/>
      <c r="E815" s="483"/>
      <c r="F815" s="483"/>
      <c r="G815" s="483"/>
      <c r="H815" s="484"/>
    </row>
    <row r="816" spans="1:8" ht="15" customHeight="1" x14ac:dyDescent="0.2">
      <c r="A816" s="224">
        <v>8552</v>
      </c>
      <c r="B816" s="483" t="s">
        <v>4167</v>
      </c>
      <c r="C816" s="483"/>
      <c r="D816" s="483"/>
      <c r="E816" s="483"/>
      <c r="F816" s="483"/>
      <c r="G816" s="483"/>
      <c r="H816" s="484"/>
    </row>
    <row r="817" spans="1:8" ht="15" customHeight="1" x14ac:dyDescent="0.2">
      <c r="A817" s="224">
        <v>8553</v>
      </c>
      <c r="B817" s="483" t="s">
        <v>4168</v>
      </c>
      <c r="C817" s="483"/>
      <c r="D817" s="483"/>
      <c r="E817" s="483"/>
      <c r="F817" s="483"/>
      <c r="G817" s="483"/>
      <c r="H817" s="484"/>
    </row>
    <row r="818" spans="1:8" ht="15" customHeight="1" x14ac:dyDescent="0.2">
      <c r="A818" s="224">
        <v>8559</v>
      </c>
      <c r="B818" s="483" t="s">
        <v>4169</v>
      </c>
      <c r="C818" s="483"/>
      <c r="D818" s="483"/>
      <c r="E818" s="483"/>
      <c r="F818" s="483"/>
      <c r="G818" s="483"/>
      <c r="H818" s="484"/>
    </row>
    <row r="819" spans="1:8" ht="15" customHeight="1" x14ac:dyDescent="0.2">
      <c r="A819" s="224">
        <v>8560</v>
      </c>
      <c r="B819" s="483" t="s">
        <v>4170</v>
      </c>
      <c r="C819" s="483"/>
      <c r="D819" s="483"/>
      <c r="E819" s="483"/>
      <c r="F819" s="483"/>
      <c r="G819" s="483"/>
      <c r="H819" s="484"/>
    </row>
    <row r="820" spans="1:8" ht="15" customHeight="1" x14ac:dyDescent="0.2">
      <c r="A820" s="224">
        <v>8610</v>
      </c>
      <c r="B820" s="483" t="s">
        <v>4171</v>
      </c>
      <c r="C820" s="483"/>
      <c r="D820" s="483"/>
      <c r="E820" s="483"/>
      <c r="F820" s="483"/>
      <c r="G820" s="483"/>
      <c r="H820" s="484"/>
    </row>
    <row r="821" spans="1:8" ht="15" customHeight="1" x14ac:dyDescent="0.2">
      <c r="A821" s="224">
        <v>8621</v>
      </c>
      <c r="B821" s="483" t="s">
        <v>4172</v>
      </c>
      <c r="C821" s="483"/>
      <c r="D821" s="483"/>
      <c r="E821" s="483"/>
      <c r="F821" s="483"/>
      <c r="G821" s="483"/>
      <c r="H821" s="484"/>
    </row>
    <row r="822" spans="1:8" ht="15" customHeight="1" x14ac:dyDescent="0.2">
      <c r="A822" s="224">
        <v>8622</v>
      </c>
      <c r="B822" s="483" t="s">
        <v>4173</v>
      </c>
      <c r="C822" s="483"/>
      <c r="D822" s="483"/>
      <c r="E822" s="483"/>
      <c r="F822" s="483"/>
      <c r="G822" s="483"/>
      <c r="H822" s="484"/>
    </row>
    <row r="823" spans="1:8" ht="15" customHeight="1" x14ac:dyDescent="0.2">
      <c r="A823" s="224">
        <v>8623</v>
      </c>
      <c r="B823" s="483" t="s">
        <v>4174</v>
      </c>
      <c r="C823" s="483"/>
      <c r="D823" s="483"/>
      <c r="E823" s="483"/>
      <c r="F823" s="483"/>
      <c r="G823" s="483"/>
      <c r="H823" s="484"/>
    </row>
    <row r="824" spans="1:8" ht="15" customHeight="1" x14ac:dyDescent="0.2">
      <c r="A824" s="224">
        <v>8690</v>
      </c>
      <c r="B824" s="483" t="s">
        <v>4175</v>
      </c>
      <c r="C824" s="483"/>
      <c r="D824" s="483"/>
      <c r="E824" s="483"/>
      <c r="F824" s="483"/>
      <c r="G824" s="483"/>
      <c r="H824" s="484"/>
    </row>
    <row r="825" spans="1:8" ht="15" customHeight="1" x14ac:dyDescent="0.2">
      <c r="A825" s="224">
        <v>8710</v>
      </c>
      <c r="B825" s="483" t="s">
        <v>4176</v>
      </c>
      <c r="C825" s="483"/>
      <c r="D825" s="483"/>
      <c r="E825" s="483"/>
      <c r="F825" s="483"/>
      <c r="G825" s="483"/>
      <c r="H825" s="484"/>
    </row>
    <row r="826" spans="1:8" ht="24.95" customHeight="1" x14ac:dyDescent="0.2">
      <c r="A826" s="224">
        <v>8720</v>
      </c>
      <c r="B826" s="483" t="s">
        <v>4177</v>
      </c>
      <c r="C826" s="483"/>
      <c r="D826" s="483"/>
      <c r="E826" s="483"/>
      <c r="F826" s="483"/>
      <c r="G826" s="483"/>
      <c r="H826" s="484"/>
    </row>
    <row r="827" spans="1:8" ht="15" customHeight="1" x14ac:dyDescent="0.2">
      <c r="A827" s="224">
        <v>8730</v>
      </c>
      <c r="B827" s="483" t="s">
        <v>4178</v>
      </c>
      <c r="C827" s="483"/>
      <c r="D827" s="483"/>
      <c r="E827" s="483"/>
      <c r="F827" s="483"/>
      <c r="G827" s="483"/>
      <c r="H827" s="484"/>
    </row>
    <row r="828" spans="1:8" ht="15" customHeight="1" x14ac:dyDescent="0.2">
      <c r="A828" s="224">
        <v>8790</v>
      </c>
      <c r="B828" s="483" t="s">
        <v>4179</v>
      </c>
      <c r="C828" s="483"/>
      <c r="D828" s="483"/>
      <c r="E828" s="483"/>
      <c r="F828" s="483"/>
      <c r="G828" s="483"/>
      <c r="H828" s="484"/>
    </row>
    <row r="829" spans="1:8" ht="15" customHeight="1" x14ac:dyDescent="0.2">
      <c r="A829" s="224">
        <v>8810</v>
      </c>
      <c r="B829" s="483" t="s">
        <v>4180</v>
      </c>
      <c r="C829" s="483"/>
      <c r="D829" s="483"/>
      <c r="E829" s="483"/>
      <c r="F829" s="483"/>
      <c r="G829" s="483"/>
      <c r="H829" s="484"/>
    </row>
    <row r="830" spans="1:8" ht="15" customHeight="1" x14ac:dyDescent="0.2">
      <c r="A830" s="224">
        <v>8891</v>
      </c>
      <c r="B830" s="483" t="s">
        <v>4181</v>
      </c>
      <c r="C830" s="483"/>
      <c r="D830" s="483"/>
      <c r="E830" s="483"/>
      <c r="F830" s="483"/>
      <c r="G830" s="483"/>
      <c r="H830" s="484"/>
    </row>
    <row r="831" spans="1:8" ht="15" customHeight="1" x14ac:dyDescent="0.2">
      <c r="A831" s="224">
        <v>8899</v>
      </c>
      <c r="B831" s="483" t="s">
        <v>4182</v>
      </c>
      <c r="C831" s="483"/>
      <c r="D831" s="483"/>
      <c r="E831" s="483"/>
      <c r="F831" s="483"/>
      <c r="G831" s="483"/>
      <c r="H831" s="484"/>
    </row>
    <row r="832" spans="1:8" ht="15" customHeight="1" x14ac:dyDescent="0.2">
      <c r="A832" s="224">
        <v>9001</v>
      </c>
      <c r="B832" s="483" t="s">
        <v>4183</v>
      </c>
      <c r="C832" s="483"/>
      <c r="D832" s="483"/>
      <c r="E832" s="483"/>
      <c r="F832" s="483"/>
      <c r="G832" s="483"/>
      <c r="H832" s="484"/>
    </row>
    <row r="833" spans="1:8" ht="15" customHeight="1" x14ac:dyDescent="0.2">
      <c r="A833" s="224">
        <v>9002</v>
      </c>
      <c r="B833" s="483" t="s">
        <v>4184</v>
      </c>
      <c r="C833" s="483"/>
      <c r="D833" s="483"/>
      <c r="E833" s="483"/>
      <c r="F833" s="483"/>
      <c r="G833" s="483"/>
      <c r="H833" s="484"/>
    </row>
    <row r="834" spans="1:8" ht="15" customHeight="1" x14ac:dyDescent="0.2">
      <c r="A834" s="224">
        <v>9003</v>
      </c>
      <c r="B834" s="483" t="s">
        <v>4185</v>
      </c>
      <c r="C834" s="483"/>
      <c r="D834" s="483"/>
      <c r="E834" s="483"/>
      <c r="F834" s="483"/>
      <c r="G834" s="483"/>
      <c r="H834" s="484"/>
    </row>
    <row r="835" spans="1:8" ht="15" customHeight="1" x14ac:dyDescent="0.2">
      <c r="A835" s="224">
        <v>9004</v>
      </c>
      <c r="B835" s="483" t="s">
        <v>4186</v>
      </c>
      <c r="C835" s="483"/>
      <c r="D835" s="483"/>
      <c r="E835" s="483"/>
      <c r="F835" s="483"/>
      <c r="G835" s="483"/>
      <c r="H835" s="484"/>
    </row>
    <row r="836" spans="1:8" ht="15" customHeight="1" x14ac:dyDescent="0.2">
      <c r="A836" s="224">
        <v>9101</v>
      </c>
      <c r="B836" s="483" t="s">
        <v>4187</v>
      </c>
      <c r="C836" s="483"/>
      <c r="D836" s="483"/>
      <c r="E836" s="483"/>
      <c r="F836" s="483"/>
      <c r="G836" s="483"/>
      <c r="H836" s="484"/>
    </row>
    <row r="837" spans="1:8" ht="15" customHeight="1" x14ac:dyDescent="0.2">
      <c r="A837" s="224">
        <v>9102</v>
      </c>
      <c r="B837" s="483" t="s">
        <v>4188</v>
      </c>
      <c r="C837" s="483"/>
      <c r="D837" s="483"/>
      <c r="E837" s="483"/>
      <c r="F837" s="483"/>
      <c r="G837" s="483"/>
      <c r="H837" s="484"/>
    </row>
    <row r="838" spans="1:8" ht="15" customHeight="1" x14ac:dyDescent="0.2">
      <c r="A838" s="224">
        <v>9103</v>
      </c>
      <c r="B838" s="483" t="s">
        <v>4189</v>
      </c>
      <c r="C838" s="483"/>
      <c r="D838" s="483"/>
      <c r="E838" s="483"/>
      <c r="F838" s="483"/>
      <c r="G838" s="483"/>
      <c r="H838" s="484"/>
    </row>
    <row r="839" spans="1:8" ht="15" customHeight="1" x14ac:dyDescent="0.2">
      <c r="A839" s="224">
        <v>9104</v>
      </c>
      <c r="B839" s="483" t="s">
        <v>4190</v>
      </c>
      <c r="C839" s="483"/>
      <c r="D839" s="483"/>
      <c r="E839" s="483"/>
      <c r="F839" s="483"/>
      <c r="G839" s="483"/>
      <c r="H839" s="484"/>
    </row>
    <row r="840" spans="1:8" ht="15" customHeight="1" x14ac:dyDescent="0.2">
      <c r="A840" s="224">
        <v>9200</v>
      </c>
      <c r="B840" s="483" t="s">
        <v>4191</v>
      </c>
      <c r="C840" s="483"/>
      <c r="D840" s="483"/>
      <c r="E840" s="483"/>
      <c r="F840" s="483"/>
      <c r="G840" s="483"/>
      <c r="H840" s="484"/>
    </row>
    <row r="841" spans="1:8" ht="15" customHeight="1" x14ac:dyDescent="0.2">
      <c r="A841" s="224">
        <v>9311</v>
      </c>
      <c r="B841" s="483" t="s">
        <v>4192</v>
      </c>
      <c r="C841" s="483"/>
      <c r="D841" s="483"/>
      <c r="E841" s="483"/>
      <c r="F841" s="483"/>
      <c r="G841" s="483"/>
      <c r="H841" s="484"/>
    </row>
    <row r="842" spans="1:8" ht="15" customHeight="1" x14ac:dyDescent="0.2">
      <c r="A842" s="224">
        <v>9312</v>
      </c>
      <c r="B842" s="483" t="s">
        <v>4193</v>
      </c>
      <c r="C842" s="483"/>
      <c r="D842" s="483"/>
      <c r="E842" s="483"/>
      <c r="F842" s="483"/>
      <c r="G842" s="483"/>
      <c r="H842" s="484"/>
    </row>
    <row r="843" spans="1:8" ht="15" customHeight="1" x14ac:dyDescent="0.2">
      <c r="A843" s="224">
        <v>9313</v>
      </c>
      <c r="B843" s="483" t="s">
        <v>4194</v>
      </c>
      <c r="C843" s="483"/>
      <c r="D843" s="483"/>
      <c r="E843" s="483"/>
      <c r="F843" s="483"/>
      <c r="G843" s="483"/>
      <c r="H843" s="484"/>
    </row>
    <row r="844" spans="1:8" ht="15" customHeight="1" x14ac:dyDescent="0.2">
      <c r="A844" s="224">
        <v>9319</v>
      </c>
      <c r="B844" s="483" t="s">
        <v>4195</v>
      </c>
      <c r="C844" s="483"/>
      <c r="D844" s="483"/>
      <c r="E844" s="483"/>
      <c r="F844" s="483"/>
      <c r="G844" s="483"/>
      <c r="H844" s="484"/>
    </row>
    <row r="845" spans="1:8" ht="15" customHeight="1" x14ac:dyDescent="0.2">
      <c r="A845" s="224">
        <v>9321</v>
      </c>
      <c r="B845" s="483" t="s">
        <v>4196</v>
      </c>
      <c r="C845" s="483"/>
      <c r="D845" s="483"/>
      <c r="E845" s="483"/>
      <c r="F845" s="483"/>
      <c r="G845" s="483"/>
      <c r="H845" s="484"/>
    </row>
    <row r="846" spans="1:8" ht="15" customHeight="1" x14ac:dyDescent="0.2">
      <c r="A846" s="224">
        <v>9329</v>
      </c>
      <c r="B846" s="483" t="s">
        <v>4197</v>
      </c>
      <c r="C846" s="483"/>
      <c r="D846" s="483"/>
      <c r="E846" s="483"/>
      <c r="F846" s="483"/>
      <c r="G846" s="483"/>
      <c r="H846" s="484"/>
    </row>
    <row r="847" spans="1:8" ht="15" customHeight="1" x14ac:dyDescent="0.2">
      <c r="A847" s="224">
        <v>9411</v>
      </c>
      <c r="B847" s="483" t="s">
        <v>4198</v>
      </c>
      <c r="C847" s="483"/>
      <c r="D847" s="483"/>
      <c r="E847" s="483"/>
      <c r="F847" s="483"/>
      <c r="G847" s="483"/>
      <c r="H847" s="484"/>
    </row>
    <row r="848" spans="1:8" ht="15" customHeight="1" x14ac:dyDescent="0.2">
      <c r="A848" s="224">
        <v>9412</v>
      </c>
      <c r="B848" s="483" t="s">
        <v>4199</v>
      </c>
      <c r="C848" s="483"/>
      <c r="D848" s="483"/>
      <c r="E848" s="483"/>
      <c r="F848" s="483"/>
      <c r="G848" s="483"/>
      <c r="H848" s="484"/>
    </row>
    <row r="849" spans="1:8" ht="15" customHeight="1" x14ac:dyDescent="0.2">
      <c r="A849" s="224">
        <v>9420</v>
      </c>
      <c r="B849" s="483" t="s">
        <v>4200</v>
      </c>
      <c r="C849" s="483"/>
      <c r="D849" s="483"/>
      <c r="E849" s="483"/>
      <c r="F849" s="483"/>
      <c r="G849" s="483"/>
      <c r="H849" s="484"/>
    </row>
    <row r="850" spans="1:8" ht="15" customHeight="1" x14ac:dyDescent="0.2">
      <c r="A850" s="224">
        <v>9491</v>
      </c>
      <c r="B850" s="483" t="s">
        <v>4201</v>
      </c>
      <c r="C850" s="483"/>
      <c r="D850" s="483"/>
      <c r="E850" s="483"/>
      <c r="F850" s="483"/>
      <c r="G850" s="483"/>
      <c r="H850" s="484"/>
    </row>
    <row r="851" spans="1:8" ht="15" customHeight="1" x14ac:dyDescent="0.2">
      <c r="A851" s="224">
        <v>9492</v>
      </c>
      <c r="B851" s="483" t="s">
        <v>4202</v>
      </c>
      <c r="C851" s="483"/>
      <c r="D851" s="483"/>
      <c r="E851" s="483"/>
      <c r="F851" s="483"/>
      <c r="G851" s="483"/>
      <c r="H851" s="484"/>
    </row>
    <row r="852" spans="1:8" ht="15" customHeight="1" x14ac:dyDescent="0.2">
      <c r="A852" s="224">
        <v>9499</v>
      </c>
      <c r="B852" s="483" t="s">
        <v>4203</v>
      </c>
      <c r="C852" s="483"/>
      <c r="D852" s="483"/>
      <c r="E852" s="483"/>
      <c r="F852" s="483"/>
      <c r="G852" s="483"/>
      <c r="H852" s="484"/>
    </row>
    <row r="853" spans="1:8" ht="15" customHeight="1" x14ac:dyDescent="0.2">
      <c r="A853" s="224">
        <v>9511</v>
      </c>
      <c r="B853" s="483" t="s">
        <v>4204</v>
      </c>
      <c r="C853" s="483"/>
      <c r="D853" s="483"/>
      <c r="E853" s="483"/>
      <c r="F853" s="483"/>
      <c r="G853" s="483"/>
      <c r="H853" s="484"/>
    </row>
    <row r="854" spans="1:8" ht="15" customHeight="1" x14ac:dyDescent="0.2">
      <c r="A854" s="224">
        <v>9512</v>
      </c>
      <c r="B854" s="483" t="s">
        <v>4205</v>
      </c>
      <c r="C854" s="483"/>
      <c r="D854" s="483"/>
      <c r="E854" s="483"/>
      <c r="F854" s="483"/>
      <c r="G854" s="483"/>
      <c r="H854" s="484"/>
    </row>
    <row r="855" spans="1:8" ht="15" customHeight="1" x14ac:dyDescent="0.2">
      <c r="A855" s="224">
        <v>9521</v>
      </c>
      <c r="B855" s="483" t="s">
        <v>4206</v>
      </c>
      <c r="C855" s="483"/>
      <c r="D855" s="483"/>
      <c r="E855" s="483"/>
      <c r="F855" s="483"/>
      <c r="G855" s="483"/>
      <c r="H855" s="484"/>
    </row>
    <row r="856" spans="1:8" ht="15" customHeight="1" x14ac:dyDescent="0.2">
      <c r="A856" s="224">
        <v>9522</v>
      </c>
      <c r="B856" s="483" t="s">
        <v>4207</v>
      </c>
      <c r="C856" s="483"/>
      <c r="D856" s="483"/>
      <c r="E856" s="483"/>
      <c r="F856" s="483"/>
      <c r="G856" s="483"/>
      <c r="H856" s="484"/>
    </row>
    <row r="857" spans="1:8" ht="15" customHeight="1" x14ac:dyDescent="0.2">
      <c r="A857" s="224">
        <v>9523</v>
      </c>
      <c r="B857" s="483" t="s">
        <v>4208</v>
      </c>
      <c r="C857" s="483"/>
      <c r="D857" s="483"/>
      <c r="E857" s="483"/>
      <c r="F857" s="483"/>
      <c r="G857" s="483"/>
      <c r="H857" s="484"/>
    </row>
    <row r="858" spans="1:8" ht="15" customHeight="1" x14ac:dyDescent="0.2">
      <c r="A858" s="224">
        <v>9524</v>
      </c>
      <c r="B858" s="483" t="s">
        <v>4209</v>
      </c>
      <c r="C858" s="483"/>
      <c r="D858" s="483"/>
      <c r="E858" s="483"/>
      <c r="F858" s="483"/>
      <c r="G858" s="483"/>
      <c r="H858" s="484"/>
    </row>
    <row r="859" spans="1:8" ht="15" customHeight="1" x14ac:dyDescent="0.2">
      <c r="A859" s="224">
        <v>9525</v>
      </c>
      <c r="B859" s="483" t="s">
        <v>4210</v>
      </c>
      <c r="C859" s="483"/>
      <c r="D859" s="483"/>
      <c r="E859" s="483"/>
      <c r="F859" s="483"/>
      <c r="G859" s="483"/>
      <c r="H859" s="484"/>
    </row>
    <row r="860" spans="1:8" ht="15" customHeight="1" x14ac:dyDescent="0.2">
      <c r="A860" s="224">
        <v>9529</v>
      </c>
      <c r="B860" s="483" t="s">
        <v>4211</v>
      </c>
      <c r="C860" s="483"/>
      <c r="D860" s="483"/>
      <c r="E860" s="483"/>
      <c r="F860" s="483"/>
      <c r="G860" s="483"/>
      <c r="H860" s="484"/>
    </row>
    <row r="861" spans="1:8" ht="15" customHeight="1" x14ac:dyDescent="0.2">
      <c r="A861" s="224">
        <v>9601</v>
      </c>
      <c r="B861" s="483" t="s">
        <v>4212</v>
      </c>
      <c r="C861" s="483"/>
      <c r="D861" s="483"/>
      <c r="E861" s="483"/>
      <c r="F861" s="483"/>
      <c r="G861" s="483"/>
      <c r="H861" s="484"/>
    </row>
    <row r="862" spans="1:8" ht="15" customHeight="1" x14ac:dyDescent="0.2">
      <c r="A862" s="224">
        <v>9602</v>
      </c>
      <c r="B862" s="483" t="s">
        <v>4213</v>
      </c>
      <c r="C862" s="483"/>
      <c r="D862" s="483"/>
      <c r="E862" s="483"/>
      <c r="F862" s="483"/>
      <c r="G862" s="483"/>
      <c r="H862" s="484"/>
    </row>
    <row r="863" spans="1:8" ht="15" customHeight="1" x14ac:dyDescent="0.2">
      <c r="A863" s="224">
        <v>9603</v>
      </c>
      <c r="B863" s="483" t="s">
        <v>4214</v>
      </c>
      <c r="C863" s="483"/>
      <c r="D863" s="483"/>
      <c r="E863" s="483"/>
      <c r="F863" s="483"/>
      <c r="G863" s="483"/>
      <c r="H863" s="484"/>
    </row>
    <row r="864" spans="1:8" ht="15" customHeight="1" x14ac:dyDescent="0.2">
      <c r="A864" s="224">
        <v>9604</v>
      </c>
      <c r="B864" s="483" t="s">
        <v>4215</v>
      </c>
      <c r="C864" s="483"/>
      <c r="D864" s="483"/>
      <c r="E864" s="483"/>
      <c r="F864" s="483"/>
      <c r="G864" s="483"/>
      <c r="H864" s="484"/>
    </row>
    <row r="865" spans="1:8" ht="15" customHeight="1" x14ac:dyDescent="0.2">
      <c r="A865" s="224">
        <v>9609</v>
      </c>
      <c r="B865" s="483" t="s">
        <v>4216</v>
      </c>
      <c r="C865" s="483"/>
      <c r="D865" s="483"/>
      <c r="E865" s="483"/>
      <c r="F865" s="483"/>
      <c r="G865" s="483"/>
      <c r="H865" s="484"/>
    </row>
    <row r="866" spans="1:8" ht="15" customHeight="1" x14ac:dyDescent="0.2">
      <c r="A866" s="224">
        <v>9700</v>
      </c>
      <c r="B866" s="483" t="s">
        <v>4217</v>
      </c>
      <c r="C866" s="483"/>
      <c r="D866" s="483"/>
      <c r="E866" s="483"/>
      <c r="F866" s="483"/>
      <c r="G866" s="483"/>
      <c r="H866" s="484"/>
    </row>
    <row r="867" spans="1:8" ht="15" customHeight="1" x14ac:dyDescent="0.2">
      <c r="A867" s="224">
        <v>9810</v>
      </c>
      <c r="B867" s="483" t="s">
        <v>4218</v>
      </c>
      <c r="C867" s="483"/>
      <c r="D867" s="483"/>
      <c r="E867" s="483"/>
      <c r="F867" s="483"/>
      <c r="G867" s="483"/>
      <c r="H867" s="484"/>
    </row>
    <row r="868" spans="1:8" ht="15" customHeight="1" x14ac:dyDescent="0.2">
      <c r="A868" s="224">
        <v>9820</v>
      </c>
      <c r="B868" s="483" t="s">
        <v>4219</v>
      </c>
      <c r="C868" s="483"/>
      <c r="D868" s="483"/>
      <c r="E868" s="483"/>
      <c r="F868" s="483"/>
      <c r="G868" s="483"/>
      <c r="H868" s="484"/>
    </row>
    <row r="869" spans="1:8" ht="15" customHeight="1" x14ac:dyDescent="0.2">
      <c r="A869" s="225">
        <v>9900</v>
      </c>
      <c r="B869" s="494" t="s">
        <v>4220</v>
      </c>
      <c r="C869" s="494"/>
      <c r="D869" s="494"/>
      <c r="E869" s="494"/>
      <c r="F869" s="494"/>
      <c r="G869" s="494"/>
      <c r="H869" s="495"/>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41:H841"/>
    <mergeCell ref="B842:H842"/>
    <mergeCell ref="B843:H843"/>
    <mergeCell ref="B836:H836"/>
    <mergeCell ref="B837:H837"/>
    <mergeCell ref="B838:H838"/>
    <mergeCell ref="B839:H839"/>
    <mergeCell ref="B859:H859"/>
    <mergeCell ref="B844:H844"/>
    <mergeCell ref="B845:H845"/>
    <mergeCell ref="B846:H846"/>
    <mergeCell ref="B847:H847"/>
    <mergeCell ref="B848:H848"/>
    <mergeCell ref="B849:H849"/>
    <mergeCell ref="B850:H850"/>
    <mergeCell ref="B851:H851"/>
    <mergeCell ref="B832:H832"/>
    <mergeCell ref="B833:H833"/>
    <mergeCell ref="B834:H834"/>
    <mergeCell ref="B835:H835"/>
    <mergeCell ref="B828:H828"/>
    <mergeCell ref="B829:H829"/>
    <mergeCell ref="B830:H830"/>
    <mergeCell ref="B831:H831"/>
    <mergeCell ref="B840:H840"/>
    <mergeCell ref="B819:H819"/>
    <mergeCell ref="B812:H812"/>
    <mergeCell ref="B813:H813"/>
    <mergeCell ref="B814:H814"/>
    <mergeCell ref="B815:H815"/>
    <mergeCell ref="B824:H824"/>
    <mergeCell ref="B825:H825"/>
    <mergeCell ref="B826:H826"/>
    <mergeCell ref="B827:H827"/>
    <mergeCell ref="B820:H820"/>
    <mergeCell ref="B821:H821"/>
    <mergeCell ref="B822:H822"/>
    <mergeCell ref="B823:H823"/>
    <mergeCell ref="B810:H810"/>
    <mergeCell ref="B811:H811"/>
    <mergeCell ref="B804:H804"/>
    <mergeCell ref="B805:H805"/>
    <mergeCell ref="B806:H806"/>
    <mergeCell ref="B807:H807"/>
    <mergeCell ref="B816:H816"/>
    <mergeCell ref="B817:H817"/>
    <mergeCell ref="B818:H818"/>
    <mergeCell ref="B801:H801"/>
    <mergeCell ref="B802:H802"/>
    <mergeCell ref="B803:H803"/>
    <mergeCell ref="B796:H796"/>
    <mergeCell ref="B797:H797"/>
    <mergeCell ref="B798:H798"/>
    <mergeCell ref="B799:H799"/>
    <mergeCell ref="B808:H808"/>
    <mergeCell ref="B809:H809"/>
    <mergeCell ref="B792:H792"/>
    <mergeCell ref="B793:H793"/>
    <mergeCell ref="B794:H794"/>
    <mergeCell ref="B795:H795"/>
    <mergeCell ref="B788:H788"/>
    <mergeCell ref="B789:H789"/>
    <mergeCell ref="B790:H790"/>
    <mergeCell ref="B791:H791"/>
    <mergeCell ref="B800:H800"/>
    <mergeCell ref="B779:H779"/>
    <mergeCell ref="B772:H772"/>
    <mergeCell ref="B773:H773"/>
    <mergeCell ref="B774:H774"/>
    <mergeCell ref="B775:H775"/>
    <mergeCell ref="B784:H784"/>
    <mergeCell ref="B785:H785"/>
    <mergeCell ref="B786:H786"/>
    <mergeCell ref="B787:H787"/>
    <mergeCell ref="B780:H780"/>
    <mergeCell ref="B781:H781"/>
    <mergeCell ref="B782:H782"/>
    <mergeCell ref="B783:H783"/>
    <mergeCell ref="B770:H770"/>
    <mergeCell ref="B771:H771"/>
    <mergeCell ref="B764:H764"/>
    <mergeCell ref="B765:H765"/>
    <mergeCell ref="B766:H766"/>
    <mergeCell ref="B767:H767"/>
    <mergeCell ref="B776:H776"/>
    <mergeCell ref="B777:H777"/>
    <mergeCell ref="B778:H778"/>
    <mergeCell ref="B761:H761"/>
    <mergeCell ref="B762:H762"/>
    <mergeCell ref="B763:H763"/>
    <mergeCell ref="B756:H756"/>
    <mergeCell ref="B757:H757"/>
    <mergeCell ref="B758:H758"/>
    <mergeCell ref="B759:H759"/>
    <mergeCell ref="B768:H768"/>
    <mergeCell ref="B769:H769"/>
    <mergeCell ref="B752:H752"/>
    <mergeCell ref="B753:H753"/>
    <mergeCell ref="B754:H754"/>
    <mergeCell ref="B755:H755"/>
    <mergeCell ref="B748:H748"/>
    <mergeCell ref="B749:H749"/>
    <mergeCell ref="B750:H750"/>
    <mergeCell ref="B751:H751"/>
    <mergeCell ref="B760:H760"/>
    <mergeCell ref="B739:H739"/>
    <mergeCell ref="B732:H732"/>
    <mergeCell ref="B733:H733"/>
    <mergeCell ref="B734:H734"/>
    <mergeCell ref="B735:H735"/>
    <mergeCell ref="B744:H744"/>
    <mergeCell ref="B745:H745"/>
    <mergeCell ref="B746:H746"/>
    <mergeCell ref="B747:H747"/>
    <mergeCell ref="B740:H740"/>
    <mergeCell ref="B741:H741"/>
    <mergeCell ref="B742:H742"/>
    <mergeCell ref="B743:H743"/>
    <mergeCell ref="B730:H730"/>
    <mergeCell ref="B731:H731"/>
    <mergeCell ref="B724:H724"/>
    <mergeCell ref="B725:H725"/>
    <mergeCell ref="B726:H726"/>
    <mergeCell ref="B727:H727"/>
    <mergeCell ref="B736:H736"/>
    <mergeCell ref="B737:H737"/>
    <mergeCell ref="B738:H738"/>
    <mergeCell ref="B721:H721"/>
    <mergeCell ref="B722:H722"/>
    <mergeCell ref="B723:H723"/>
    <mergeCell ref="B716:H716"/>
    <mergeCell ref="B717:H717"/>
    <mergeCell ref="B718:H718"/>
    <mergeCell ref="B719:H719"/>
    <mergeCell ref="B728:H728"/>
    <mergeCell ref="B729:H729"/>
    <mergeCell ref="B712:H712"/>
    <mergeCell ref="B713:H713"/>
    <mergeCell ref="B714:H714"/>
    <mergeCell ref="B715:H715"/>
    <mergeCell ref="B708:H708"/>
    <mergeCell ref="B709:H709"/>
    <mergeCell ref="B710:H710"/>
    <mergeCell ref="B711:H711"/>
    <mergeCell ref="B720:H720"/>
    <mergeCell ref="B699:H699"/>
    <mergeCell ref="B692:H692"/>
    <mergeCell ref="B693:H693"/>
    <mergeCell ref="B694:H694"/>
    <mergeCell ref="B695:H695"/>
    <mergeCell ref="B704:H704"/>
    <mergeCell ref="B705:H705"/>
    <mergeCell ref="B706:H706"/>
    <mergeCell ref="B707:H707"/>
    <mergeCell ref="B700:H700"/>
    <mergeCell ref="B701:H701"/>
    <mergeCell ref="B702:H702"/>
    <mergeCell ref="B703:H703"/>
    <mergeCell ref="B690:H690"/>
    <mergeCell ref="B691:H691"/>
    <mergeCell ref="B684:H684"/>
    <mergeCell ref="B685:H685"/>
    <mergeCell ref="B686:H686"/>
    <mergeCell ref="B687:H687"/>
    <mergeCell ref="B696:H696"/>
    <mergeCell ref="B697:H697"/>
    <mergeCell ref="B698:H698"/>
    <mergeCell ref="B681:H681"/>
    <mergeCell ref="B682:H682"/>
    <mergeCell ref="B683:H683"/>
    <mergeCell ref="B676:H676"/>
    <mergeCell ref="B677:H677"/>
    <mergeCell ref="B678:H678"/>
    <mergeCell ref="B679:H679"/>
    <mergeCell ref="B688:H688"/>
    <mergeCell ref="B689:H689"/>
    <mergeCell ref="B672:H672"/>
    <mergeCell ref="B673:H673"/>
    <mergeCell ref="B674:H674"/>
    <mergeCell ref="B675:H675"/>
    <mergeCell ref="B668:H668"/>
    <mergeCell ref="B669:H669"/>
    <mergeCell ref="B670:H670"/>
    <mergeCell ref="B671:H671"/>
    <mergeCell ref="B680:H680"/>
    <mergeCell ref="B659:H659"/>
    <mergeCell ref="B652:H652"/>
    <mergeCell ref="B653:H653"/>
    <mergeCell ref="B654:H654"/>
    <mergeCell ref="B655:H655"/>
    <mergeCell ref="B664:H664"/>
    <mergeCell ref="B665:H665"/>
    <mergeCell ref="B666:H666"/>
    <mergeCell ref="B667:H667"/>
    <mergeCell ref="B660:H660"/>
    <mergeCell ref="B661:H661"/>
    <mergeCell ref="B662:H662"/>
    <mergeCell ref="B663:H663"/>
    <mergeCell ref="B650:H650"/>
    <mergeCell ref="B651:H651"/>
    <mergeCell ref="B644:H644"/>
    <mergeCell ref="B645:H645"/>
    <mergeCell ref="B646:H646"/>
    <mergeCell ref="B647:H647"/>
    <mergeCell ref="B656:H656"/>
    <mergeCell ref="B657:H657"/>
    <mergeCell ref="B658:H658"/>
    <mergeCell ref="B641:H641"/>
    <mergeCell ref="B642:H642"/>
    <mergeCell ref="B643:H643"/>
    <mergeCell ref="B636:H636"/>
    <mergeCell ref="B637:H637"/>
    <mergeCell ref="B638:H638"/>
    <mergeCell ref="B639:H639"/>
    <mergeCell ref="B648:H648"/>
    <mergeCell ref="B649:H649"/>
    <mergeCell ref="B632:H632"/>
    <mergeCell ref="B633:H633"/>
    <mergeCell ref="B634:H634"/>
    <mergeCell ref="B635:H635"/>
    <mergeCell ref="B628:H628"/>
    <mergeCell ref="B629:H629"/>
    <mergeCell ref="B630:H630"/>
    <mergeCell ref="B631:H631"/>
    <mergeCell ref="B640:H640"/>
    <mergeCell ref="B619:H619"/>
    <mergeCell ref="B612:H612"/>
    <mergeCell ref="B613:H613"/>
    <mergeCell ref="B614:H614"/>
    <mergeCell ref="B615:H615"/>
    <mergeCell ref="B624:H624"/>
    <mergeCell ref="B625:H625"/>
    <mergeCell ref="B626:H626"/>
    <mergeCell ref="B627:H627"/>
    <mergeCell ref="B620:H620"/>
    <mergeCell ref="B621:H621"/>
    <mergeCell ref="B622:H622"/>
    <mergeCell ref="B623:H623"/>
    <mergeCell ref="B610:H610"/>
    <mergeCell ref="B611:H611"/>
    <mergeCell ref="B604:H604"/>
    <mergeCell ref="B605:H605"/>
    <mergeCell ref="B606:H606"/>
    <mergeCell ref="B607:H607"/>
    <mergeCell ref="B616:H616"/>
    <mergeCell ref="B617:H617"/>
    <mergeCell ref="B618:H618"/>
    <mergeCell ref="B601:H601"/>
    <mergeCell ref="B602:H602"/>
    <mergeCell ref="B603:H603"/>
    <mergeCell ref="B596:H596"/>
    <mergeCell ref="B597:H597"/>
    <mergeCell ref="B598:H598"/>
    <mergeCell ref="B599:H599"/>
    <mergeCell ref="B608:H608"/>
    <mergeCell ref="B609:H609"/>
    <mergeCell ref="B592:H592"/>
    <mergeCell ref="B593:H593"/>
    <mergeCell ref="B594:H594"/>
    <mergeCell ref="B595:H595"/>
    <mergeCell ref="B588:H588"/>
    <mergeCell ref="B589:H589"/>
    <mergeCell ref="B590:H590"/>
    <mergeCell ref="B591:H591"/>
    <mergeCell ref="B600:H600"/>
    <mergeCell ref="B579:H579"/>
    <mergeCell ref="B572:H572"/>
    <mergeCell ref="B573:H573"/>
    <mergeCell ref="B574:H574"/>
    <mergeCell ref="B575:H575"/>
    <mergeCell ref="B584:H584"/>
    <mergeCell ref="B585:H585"/>
    <mergeCell ref="B586:H586"/>
    <mergeCell ref="B587:H587"/>
    <mergeCell ref="B580:H580"/>
    <mergeCell ref="B581:H581"/>
    <mergeCell ref="B582:H582"/>
    <mergeCell ref="B583:H583"/>
    <mergeCell ref="B570:H570"/>
    <mergeCell ref="B571:H571"/>
    <mergeCell ref="B564:H564"/>
    <mergeCell ref="B565:H565"/>
    <mergeCell ref="B566:H566"/>
    <mergeCell ref="B567:H567"/>
    <mergeCell ref="B576:H576"/>
    <mergeCell ref="B577:H577"/>
    <mergeCell ref="B578:H578"/>
    <mergeCell ref="B561:H561"/>
    <mergeCell ref="B562:H562"/>
    <mergeCell ref="B563:H563"/>
    <mergeCell ref="B556:H556"/>
    <mergeCell ref="B557:H557"/>
    <mergeCell ref="B558:H558"/>
    <mergeCell ref="B559:H559"/>
    <mergeCell ref="B568:H568"/>
    <mergeCell ref="B569:H569"/>
    <mergeCell ref="B552:H552"/>
    <mergeCell ref="B553:H553"/>
    <mergeCell ref="B554:H554"/>
    <mergeCell ref="B555:H555"/>
    <mergeCell ref="B548:H548"/>
    <mergeCell ref="B549:H549"/>
    <mergeCell ref="B550:H550"/>
    <mergeCell ref="B551:H551"/>
    <mergeCell ref="B560:H560"/>
    <mergeCell ref="B539:H539"/>
    <mergeCell ref="B532:H532"/>
    <mergeCell ref="B533:H533"/>
    <mergeCell ref="B534:H534"/>
    <mergeCell ref="B535:H535"/>
    <mergeCell ref="B544:H544"/>
    <mergeCell ref="B545:H545"/>
    <mergeCell ref="B546:H546"/>
    <mergeCell ref="B547:H547"/>
    <mergeCell ref="B540:H540"/>
    <mergeCell ref="B541:H541"/>
    <mergeCell ref="B542:H542"/>
    <mergeCell ref="B543:H543"/>
    <mergeCell ref="B530:H530"/>
    <mergeCell ref="B531:H531"/>
    <mergeCell ref="B524:H524"/>
    <mergeCell ref="B525:H525"/>
    <mergeCell ref="B526:H526"/>
    <mergeCell ref="B527:H527"/>
    <mergeCell ref="B536:H536"/>
    <mergeCell ref="B537:H537"/>
    <mergeCell ref="B538:H538"/>
    <mergeCell ref="B521:H521"/>
    <mergeCell ref="B522:H522"/>
    <mergeCell ref="B523:H523"/>
    <mergeCell ref="B516:H516"/>
    <mergeCell ref="B517:H517"/>
    <mergeCell ref="B518:H518"/>
    <mergeCell ref="B519:H519"/>
    <mergeCell ref="B528:H528"/>
    <mergeCell ref="B529:H529"/>
    <mergeCell ref="B512:H512"/>
    <mergeCell ref="B513:H513"/>
    <mergeCell ref="B514:H514"/>
    <mergeCell ref="B515:H515"/>
    <mergeCell ref="B508:H508"/>
    <mergeCell ref="B509:H509"/>
    <mergeCell ref="B510:H510"/>
    <mergeCell ref="B511:H511"/>
    <mergeCell ref="B520:H520"/>
    <mergeCell ref="B499:H499"/>
    <mergeCell ref="B492:H492"/>
    <mergeCell ref="B493:H493"/>
    <mergeCell ref="B494:H494"/>
    <mergeCell ref="B495:H495"/>
    <mergeCell ref="B504:H504"/>
    <mergeCell ref="B505:H505"/>
    <mergeCell ref="B506:H506"/>
    <mergeCell ref="B507:H507"/>
    <mergeCell ref="B500:H500"/>
    <mergeCell ref="B501:H501"/>
    <mergeCell ref="B502:H502"/>
    <mergeCell ref="B503:H503"/>
    <mergeCell ref="B490:H490"/>
    <mergeCell ref="B491:H491"/>
    <mergeCell ref="B484:H484"/>
    <mergeCell ref="B485:H485"/>
    <mergeCell ref="B486:H486"/>
    <mergeCell ref="B487:H487"/>
    <mergeCell ref="B496:H496"/>
    <mergeCell ref="B497:H497"/>
    <mergeCell ref="B498:H498"/>
    <mergeCell ref="B481:H481"/>
    <mergeCell ref="B482:H482"/>
    <mergeCell ref="B483:H483"/>
    <mergeCell ref="B476:H476"/>
    <mergeCell ref="B477:H477"/>
    <mergeCell ref="B478:H478"/>
    <mergeCell ref="B479:H479"/>
    <mergeCell ref="B488:H488"/>
    <mergeCell ref="B489:H489"/>
    <mergeCell ref="B472:H472"/>
    <mergeCell ref="B473:H473"/>
    <mergeCell ref="B474:H474"/>
    <mergeCell ref="B475:H475"/>
    <mergeCell ref="B468:H468"/>
    <mergeCell ref="B469:H469"/>
    <mergeCell ref="B470:H470"/>
    <mergeCell ref="B471:H471"/>
    <mergeCell ref="B480:H480"/>
    <mergeCell ref="B459:H459"/>
    <mergeCell ref="B452:H452"/>
    <mergeCell ref="B453:H453"/>
    <mergeCell ref="B454:H454"/>
    <mergeCell ref="B455:H455"/>
    <mergeCell ref="B464:H464"/>
    <mergeCell ref="B465:H465"/>
    <mergeCell ref="B466:H466"/>
    <mergeCell ref="B467:H467"/>
    <mergeCell ref="B460:H460"/>
    <mergeCell ref="B461:H461"/>
    <mergeCell ref="B462:H462"/>
    <mergeCell ref="B463:H463"/>
    <mergeCell ref="B450:H450"/>
    <mergeCell ref="B451:H451"/>
    <mergeCell ref="B444:H444"/>
    <mergeCell ref="B445:H445"/>
    <mergeCell ref="B446:H446"/>
    <mergeCell ref="B447:H447"/>
    <mergeCell ref="B456:H456"/>
    <mergeCell ref="B457:H457"/>
    <mergeCell ref="B458:H458"/>
    <mergeCell ref="B441:H441"/>
    <mergeCell ref="B442:H442"/>
    <mergeCell ref="B443:H443"/>
    <mergeCell ref="B436:H436"/>
    <mergeCell ref="B437:H437"/>
    <mergeCell ref="B438:H438"/>
    <mergeCell ref="B439:H439"/>
    <mergeCell ref="B448:H448"/>
    <mergeCell ref="B449:H449"/>
    <mergeCell ref="B432:H432"/>
    <mergeCell ref="B433:H433"/>
    <mergeCell ref="B434:H434"/>
    <mergeCell ref="B435:H435"/>
    <mergeCell ref="B428:H428"/>
    <mergeCell ref="B429:H429"/>
    <mergeCell ref="B430:H430"/>
    <mergeCell ref="B431:H431"/>
    <mergeCell ref="B440:H440"/>
    <mergeCell ref="B419:H419"/>
    <mergeCell ref="B412:H412"/>
    <mergeCell ref="B413:H413"/>
    <mergeCell ref="B414:H414"/>
    <mergeCell ref="B415:H415"/>
    <mergeCell ref="B424:H424"/>
    <mergeCell ref="B425:H425"/>
    <mergeCell ref="B426:H426"/>
    <mergeCell ref="B427:H427"/>
    <mergeCell ref="B420:H420"/>
    <mergeCell ref="B421:H421"/>
    <mergeCell ref="B422:H422"/>
    <mergeCell ref="B423:H423"/>
    <mergeCell ref="B410:H410"/>
    <mergeCell ref="B411:H411"/>
    <mergeCell ref="B404:H404"/>
    <mergeCell ref="B405:H405"/>
    <mergeCell ref="B406:H406"/>
    <mergeCell ref="B407:H407"/>
    <mergeCell ref="B416:H416"/>
    <mergeCell ref="B417:H417"/>
    <mergeCell ref="B418:H418"/>
    <mergeCell ref="B401:H401"/>
    <mergeCell ref="B402:H402"/>
    <mergeCell ref="B403:H403"/>
    <mergeCell ref="B396:H396"/>
    <mergeCell ref="B397:H397"/>
    <mergeCell ref="B398:H398"/>
    <mergeCell ref="B399:H399"/>
    <mergeCell ref="B408:H408"/>
    <mergeCell ref="B409:H409"/>
    <mergeCell ref="B392:H392"/>
    <mergeCell ref="B393:H393"/>
    <mergeCell ref="B394:H394"/>
    <mergeCell ref="B395:H395"/>
    <mergeCell ref="B388:H388"/>
    <mergeCell ref="B389:H389"/>
    <mergeCell ref="B390:H390"/>
    <mergeCell ref="B391:H391"/>
    <mergeCell ref="B400:H400"/>
    <mergeCell ref="B379:H379"/>
    <mergeCell ref="B372:H372"/>
    <mergeCell ref="B373:H373"/>
    <mergeCell ref="B374:H374"/>
    <mergeCell ref="B375:H375"/>
    <mergeCell ref="B384:H384"/>
    <mergeCell ref="B385:H385"/>
    <mergeCell ref="B386:H386"/>
    <mergeCell ref="B387:H387"/>
    <mergeCell ref="B380:H380"/>
    <mergeCell ref="B381:H381"/>
    <mergeCell ref="B382:H382"/>
    <mergeCell ref="B383:H383"/>
    <mergeCell ref="B370:H370"/>
    <mergeCell ref="B371:H371"/>
    <mergeCell ref="B364:H364"/>
    <mergeCell ref="B365:H365"/>
    <mergeCell ref="B366:H366"/>
    <mergeCell ref="B367:H367"/>
    <mergeCell ref="B376:H376"/>
    <mergeCell ref="B377:H377"/>
    <mergeCell ref="B378:H378"/>
    <mergeCell ref="B361:H361"/>
    <mergeCell ref="B362:H362"/>
    <mergeCell ref="B363:H363"/>
    <mergeCell ref="B356:H356"/>
    <mergeCell ref="B357:H357"/>
    <mergeCell ref="B358:H358"/>
    <mergeCell ref="B359:H359"/>
    <mergeCell ref="B368:H368"/>
    <mergeCell ref="B369:H369"/>
    <mergeCell ref="B352:H352"/>
    <mergeCell ref="B353:H353"/>
    <mergeCell ref="B354:H354"/>
    <mergeCell ref="B355:H355"/>
    <mergeCell ref="B348:H348"/>
    <mergeCell ref="B349:H349"/>
    <mergeCell ref="B350:H350"/>
    <mergeCell ref="B351:H351"/>
    <mergeCell ref="B360:H360"/>
    <mergeCell ref="B339:H339"/>
    <mergeCell ref="B332:H332"/>
    <mergeCell ref="B333:H333"/>
    <mergeCell ref="B334:H334"/>
    <mergeCell ref="B335:H335"/>
    <mergeCell ref="B344:H344"/>
    <mergeCell ref="B345:H345"/>
    <mergeCell ref="B346:H346"/>
    <mergeCell ref="B347:H347"/>
    <mergeCell ref="B340:H340"/>
    <mergeCell ref="B341:H341"/>
    <mergeCell ref="B342:H342"/>
    <mergeCell ref="B343:H343"/>
    <mergeCell ref="B330:H330"/>
    <mergeCell ref="B331:H331"/>
    <mergeCell ref="B324:H324"/>
    <mergeCell ref="B325:H325"/>
    <mergeCell ref="B326:H326"/>
    <mergeCell ref="B327:H327"/>
    <mergeCell ref="B336:H336"/>
    <mergeCell ref="B337:H337"/>
    <mergeCell ref="B338:H338"/>
    <mergeCell ref="B321:H321"/>
    <mergeCell ref="B322:H322"/>
    <mergeCell ref="B323:H323"/>
    <mergeCell ref="B316:H316"/>
    <mergeCell ref="B317:H317"/>
    <mergeCell ref="B318:H318"/>
    <mergeCell ref="B319:H319"/>
    <mergeCell ref="B328:H328"/>
    <mergeCell ref="B329:H329"/>
    <mergeCell ref="B312:H312"/>
    <mergeCell ref="B313:H313"/>
    <mergeCell ref="B314:H314"/>
    <mergeCell ref="B315:H315"/>
    <mergeCell ref="B308:H308"/>
    <mergeCell ref="B309:H309"/>
    <mergeCell ref="B310:H310"/>
    <mergeCell ref="B311:H311"/>
    <mergeCell ref="B320:H320"/>
    <mergeCell ref="B299:H299"/>
    <mergeCell ref="B292:H292"/>
    <mergeCell ref="B293:H293"/>
    <mergeCell ref="B294:H294"/>
    <mergeCell ref="B295:H295"/>
    <mergeCell ref="B304:H304"/>
    <mergeCell ref="B305:H305"/>
    <mergeCell ref="B306:H306"/>
    <mergeCell ref="B307:H307"/>
    <mergeCell ref="B300:H300"/>
    <mergeCell ref="B301:H301"/>
    <mergeCell ref="B302:H302"/>
    <mergeCell ref="B303:H303"/>
    <mergeCell ref="B290:H290"/>
    <mergeCell ref="B291:H291"/>
    <mergeCell ref="B284:H284"/>
    <mergeCell ref="B285:H285"/>
    <mergeCell ref="B286:H286"/>
    <mergeCell ref="B287:H287"/>
    <mergeCell ref="B296:H296"/>
    <mergeCell ref="B297:H297"/>
    <mergeCell ref="B298:H298"/>
    <mergeCell ref="B281:H281"/>
    <mergeCell ref="B282:H282"/>
    <mergeCell ref="B283:H283"/>
    <mergeCell ref="B276:H276"/>
    <mergeCell ref="B277:H277"/>
    <mergeCell ref="B278:H278"/>
    <mergeCell ref="B279:H279"/>
    <mergeCell ref="B288:H288"/>
    <mergeCell ref="B289:H289"/>
    <mergeCell ref="B272:H272"/>
    <mergeCell ref="B273:H273"/>
    <mergeCell ref="B274:H274"/>
    <mergeCell ref="B275:H275"/>
    <mergeCell ref="B268:H268"/>
    <mergeCell ref="B269:H269"/>
    <mergeCell ref="B270:H270"/>
    <mergeCell ref="B271:H271"/>
    <mergeCell ref="B280:H280"/>
    <mergeCell ref="B265:H265"/>
    <mergeCell ref="B256:H256"/>
    <mergeCell ref="B257:H257"/>
    <mergeCell ref="B258:H258"/>
    <mergeCell ref="B259:H259"/>
    <mergeCell ref="B266:H266"/>
    <mergeCell ref="B267:H267"/>
    <mergeCell ref="B260:H260"/>
    <mergeCell ref="B261:H261"/>
    <mergeCell ref="B262:H262"/>
    <mergeCell ref="B263:H263"/>
    <mergeCell ref="B203:H203"/>
    <mergeCell ref="A2:H2"/>
    <mergeCell ref="A13:H13"/>
    <mergeCell ref="B10:H10"/>
    <mergeCell ref="B11:H11"/>
    <mergeCell ref="B3:H3"/>
    <mergeCell ref="B254:H254"/>
    <mergeCell ref="B255:H255"/>
    <mergeCell ref="B264:H264"/>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6" customWidth="1"/>
    <col min="2" max="3" width="45.7109375" style="226" customWidth="1"/>
    <col min="4" max="4" width="0.85546875" style="226" customWidth="1"/>
    <col min="5" max="16384" width="0" style="226" hidden="1"/>
  </cols>
  <sheetData>
    <row r="1" spans="1:8" s="180" customFormat="1" ht="20.100000000000001" customHeight="1" x14ac:dyDescent="0.2">
      <c r="A1" s="485" t="s">
        <v>3038</v>
      </c>
      <c r="B1" s="485"/>
      <c r="C1" s="485"/>
      <c r="D1" s="485"/>
      <c r="E1" s="485"/>
      <c r="F1" s="485"/>
      <c r="G1" s="485"/>
      <c r="H1" s="485"/>
    </row>
    <row r="2" spans="1:8" ht="33" customHeight="1" x14ac:dyDescent="0.2">
      <c r="A2" s="497" t="s">
        <v>4221</v>
      </c>
      <c r="B2" s="497"/>
      <c r="C2" s="497"/>
    </row>
    <row r="3" spans="1:8" ht="18.75" customHeight="1" x14ac:dyDescent="0.2">
      <c r="A3" s="53" t="s">
        <v>4222</v>
      </c>
      <c r="B3" s="498" t="s">
        <v>4223</v>
      </c>
      <c r="C3" s="498"/>
    </row>
    <row r="4" spans="1:8" ht="37.5" hidden="1" customHeight="1" x14ac:dyDescent="0.2">
      <c r="A4" s="54" t="s">
        <v>4224</v>
      </c>
      <c r="B4" s="499" t="s">
        <v>4225</v>
      </c>
      <c r="C4" s="500"/>
    </row>
    <row r="5" spans="1:8" ht="48" hidden="1" customHeight="1" x14ac:dyDescent="0.2">
      <c r="A5" s="54" t="s">
        <v>4224</v>
      </c>
      <c r="B5" s="496" t="s">
        <v>4226</v>
      </c>
      <c r="C5" s="496"/>
    </row>
    <row r="6" spans="1:8" ht="59.25" hidden="1" customHeight="1" x14ac:dyDescent="0.2">
      <c r="A6" s="54" t="s">
        <v>4224</v>
      </c>
      <c r="B6" s="496" t="s">
        <v>4227</v>
      </c>
      <c r="C6" s="496"/>
    </row>
    <row r="7" spans="1:8" ht="48" hidden="1" customHeight="1" x14ac:dyDescent="0.2">
      <c r="A7" s="54" t="s">
        <v>4228</v>
      </c>
      <c r="B7" s="496" t="s">
        <v>4229</v>
      </c>
      <c r="C7" s="496"/>
    </row>
    <row r="8" spans="1:8" ht="41.25" hidden="1" customHeight="1" x14ac:dyDescent="0.2">
      <c r="A8" s="54" t="s">
        <v>4230</v>
      </c>
      <c r="B8" s="496" t="s">
        <v>4231</v>
      </c>
      <c r="C8" s="496"/>
    </row>
    <row r="9" spans="1:8" ht="59.25" hidden="1" customHeight="1" x14ac:dyDescent="0.2">
      <c r="A9" s="54" t="s">
        <v>4232</v>
      </c>
      <c r="B9" s="496" t="s">
        <v>4233</v>
      </c>
      <c r="C9" s="496"/>
    </row>
    <row r="10" spans="1:8" ht="61.5" hidden="1" customHeight="1" x14ac:dyDescent="0.2">
      <c r="A10" s="54" t="s">
        <v>4232</v>
      </c>
      <c r="B10" s="496" t="s">
        <v>4234</v>
      </c>
      <c r="C10" s="496"/>
    </row>
    <row r="11" spans="1:8" ht="43.5" hidden="1" customHeight="1" x14ac:dyDescent="0.2">
      <c r="A11" s="54" t="s">
        <v>4232</v>
      </c>
      <c r="B11" s="496" t="s">
        <v>4235</v>
      </c>
      <c r="C11" s="496"/>
    </row>
    <row r="12" spans="1:8" ht="27.75" hidden="1" customHeight="1" x14ac:dyDescent="0.2">
      <c r="A12" s="54" t="s">
        <v>4236</v>
      </c>
      <c r="B12" s="496" t="s">
        <v>4237</v>
      </c>
      <c r="C12" s="496"/>
    </row>
    <row r="13" spans="1:8" ht="27.75" hidden="1" customHeight="1" x14ac:dyDescent="0.2">
      <c r="A13" s="54" t="s">
        <v>4238</v>
      </c>
      <c r="B13" s="496" t="s">
        <v>4239</v>
      </c>
      <c r="C13" s="496"/>
    </row>
    <row r="14" spans="1:8" ht="45.75" hidden="1" customHeight="1" x14ac:dyDescent="0.2">
      <c r="A14" s="54" t="s">
        <v>4240</v>
      </c>
      <c r="B14" s="496" t="s">
        <v>4241</v>
      </c>
      <c r="C14" s="496"/>
    </row>
    <row r="15" spans="1:8" ht="45.75" hidden="1" customHeight="1" x14ac:dyDescent="0.2">
      <c r="A15" s="54" t="s">
        <v>4242</v>
      </c>
      <c r="B15" s="496" t="s">
        <v>4243</v>
      </c>
      <c r="C15" s="496"/>
    </row>
    <row r="16" spans="1:8" ht="51" hidden="1" customHeight="1" x14ac:dyDescent="0.2">
      <c r="A16" s="54" t="s">
        <v>4244</v>
      </c>
      <c r="B16" s="496" t="s">
        <v>4245</v>
      </c>
      <c r="C16" s="496"/>
    </row>
    <row r="17" spans="1:3" ht="27.75" hidden="1" customHeight="1" x14ac:dyDescent="0.2">
      <c r="A17" s="54" t="s">
        <v>4246</v>
      </c>
      <c r="B17" s="496" t="s">
        <v>4247</v>
      </c>
      <c r="C17" s="496"/>
    </row>
    <row r="18" spans="1:3" ht="27.75" hidden="1" customHeight="1" x14ac:dyDescent="0.2">
      <c r="A18" s="54" t="s">
        <v>4248</v>
      </c>
      <c r="B18" s="496" t="s">
        <v>4249</v>
      </c>
      <c r="C18" s="496"/>
    </row>
    <row r="19" spans="1:3" ht="45" hidden="1" customHeight="1" x14ac:dyDescent="0.2">
      <c r="A19" s="54" t="s">
        <v>4248</v>
      </c>
      <c r="B19" s="496" t="s">
        <v>4250</v>
      </c>
      <c r="C19" s="496"/>
    </row>
    <row r="20" spans="1:3" ht="45" hidden="1" customHeight="1" x14ac:dyDescent="0.2">
      <c r="A20" s="54" t="s">
        <v>4251</v>
      </c>
      <c r="B20" s="496" t="s">
        <v>4252</v>
      </c>
      <c r="C20" s="496"/>
    </row>
    <row r="21" spans="1:3" ht="30" hidden="1" customHeight="1" x14ac:dyDescent="0.2">
      <c r="A21" s="54" t="s">
        <v>4253</v>
      </c>
      <c r="B21" s="496" t="s">
        <v>4254</v>
      </c>
      <c r="C21" s="496"/>
    </row>
    <row r="22" spans="1:3" ht="30" hidden="1" customHeight="1" x14ac:dyDescent="0.2">
      <c r="A22" s="54" t="s">
        <v>4255</v>
      </c>
      <c r="B22" s="496" t="s">
        <v>4256</v>
      </c>
      <c r="C22" s="496"/>
    </row>
    <row r="23" spans="1:3" ht="30" customHeight="1" x14ac:dyDescent="0.2">
      <c r="A23" s="54" t="s">
        <v>4257</v>
      </c>
      <c r="B23" s="496" t="s">
        <v>4258</v>
      </c>
      <c r="C23" s="496"/>
    </row>
    <row r="24" spans="1:3" ht="30" hidden="1" customHeight="1" x14ac:dyDescent="0.2">
      <c r="A24" s="54" t="s">
        <v>4259</v>
      </c>
      <c r="B24" s="496" t="s">
        <v>4260</v>
      </c>
      <c r="C24" s="496"/>
    </row>
    <row r="25" spans="1:3" ht="30" hidden="1" customHeight="1" x14ac:dyDescent="0.2">
      <c r="A25" s="54" t="s">
        <v>4261</v>
      </c>
      <c r="B25" s="496" t="s">
        <v>4262</v>
      </c>
      <c r="C25" s="496"/>
    </row>
    <row r="26" spans="1:3" ht="30" hidden="1" customHeight="1" x14ac:dyDescent="0.2">
      <c r="A26" s="54" t="s">
        <v>4263</v>
      </c>
      <c r="B26" s="496" t="s">
        <v>4264</v>
      </c>
      <c r="C26" s="496"/>
    </row>
    <row r="27" spans="1:3" ht="70.5" hidden="1" customHeight="1" x14ac:dyDescent="0.2">
      <c r="A27" s="54" t="s">
        <v>4265</v>
      </c>
      <c r="B27" s="496" t="s">
        <v>4266</v>
      </c>
      <c r="C27" s="496"/>
    </row>
    <row r="28" spans="1:3" ht="48" hidden="1" customHeight="1" x14ac:dyDescent="0.2">
      <c r="A28" s="54" t="s">
        <v>4267</v>
      </c>
      <c r="B28" s="496" t="s">
        <v>4268</v>
      </c>
      <c r="C28" s="496"/>
    </row>
    <row r="29" spans="1:3" ht="100.5" hidden="1" customHeight="1" x14ac:dyDescent="0.2">
      <c r="A29" s="54" t="s">
        <v>4269</v>
      </c>
      <c r="B29" s="496" t="s">
        <v>4270</v>
      </c>
      <c r="C29" s="496"/>
    </row>
    <row r="30" spans="1:3" ht="45" hidden="1" customHeight="1" x14ac:dyDescent="0.2">
      <c r="A30" s="54" t="s">
        <v>4271</v>
      </c>
      <c r="B30" s="496" t="s">
        <v>4272</v>
      </c>
      <c r="C30" s="496"/>
    </row>
    <row r="31" spans="1:3" ht="45" hidden="1" customHeight="1" x14ac:dyDescent="0.2">
      <c r="A31" s="54" t="s">
        <v>4273</v>
      </c>
      <c r="B31" s="496" t="s">
        <v>4274</v>
      </c>
      <c r="C31" s="496"/>
    </row>
    <row r="32" spans="1:3" ht="45" hidden="1" customHeight="1" x14ac:dyDescent="0.2">
      <c r="A32" s="54" t="s">
        <v>4275</v>
      </c>
      <c r="B32" s="496" t="s">
        <v>4276</v>
      </c>
      <c r="C32" s="496"/>
    </row>
    <row r="33" spans="1:3" ht="72" hidden="1" customHeight="1" x14ac:dyDescent="0.2">
      <c r="A33" s="54" t="s">
        <v>4277</v>
      </c>
      <c r="B33" s="496" t="s">
        <v>4278</v>
      </c>
      <c r="C33" s="496"/>
    </row>
    <row r="34" spans="1:3" ht="79.5" hidden="1" customHeight="1" x14ac:dyDescent="0.2">
      <c r="A34" s="54" t="s">
        <v>4279</v>
      </c>
      <c r="B34" s="496" t="s">
        <v>4280</v>
      </c>
      <c r="C34" s="496"/>
    </row>
    <row r="35" spans="1:3" ht="70.5" hidden="1" customHeight="1" x14ac:dyDescent="0.2">
      <c r="A35" s="54" t="s">
        <v>4281</v>
      </c>
      <c r="B35" s="496" t="s">
        <v>4282</v>
      </c>
      <c r="C35" s="496"/>
    </row>
    <row r="36" spans="1:3" ht="45.75" hidden="1" customHeight="1" x14ac:dyDescent="0.2">
      <c r="A36" s="54" t="s">
        <v>4283</v>
      </c>
      <c r="B36" s="496" t="s">
        <v>4284</v>
      </c>
      <c r="C36" s="496"/>
    </row>
    <row r="37" spans="1:3" ht="54.95" hidden="1" customHeight="1" x14ac:dyDescent="0.2">
      <c r="A37" s="54" t="s">
        <v>4285</v>
      </c>
      <c r="B37" s="496" t="s">
        <v>4286</v>
      </c>
      <c r="C37" s="496"/>
    </row>
    <row r="38" spans="1:3" ht="37.5" customHeight="1" x14ac:dyDescent="0.2">
      <c r="A38" s="54" t="s">
        <v>4287</v>
      </c>
      <c r="B38" s="496" t="s">
        <v>4288</v>
      </c>
      <c r="C38" s="496"/>
    </row>
    <row r="39" spans="1:3" ht="61.5" customHeight="1" x14ac:dyDescent="0.2">
      <c r="A39" s="54" t="s">
        <v>4289</v>
      </c>
      <c r="B39" s="496" t="s">
        <v>4290</v>
      </c>
      <c r="C39" s="496"/>
    </row>
    <row r="40" spans="1:3" ht="53.25" customHeight="1" x14ac:dyDescent="0.2">
      <c r="A40" s="54" t="s">
        <v>4291</v>
      </c>
      <c r="B40" s="496" t="s">
        <v>4292</v>
      </c>
      <c r="C40" s="496"/>
    </row>
    <row r="41" spans="1:3" ht="73.5" customHeight="1" x14ac:dyDescent="0.2">
      <c r="A41" s="54" t="s">
        <v>4293</v>
      </c>
      <c r="B41" s="496" t="s">
        <v>4294</v>
      </c>
      <c r="C41" s="496"/>
    </row>
    <row r="42" spans="1:3" ht="57.95" customHeight="1" x14ac:dyDescent="0.2">
      <c r="A42" s="54" t="s">
        <v>4295</v>
      </c>
      <c r="B42" s="496" t="s">
        <v>4296</v>
      </c>
      <c r="C42" s="496"/>
    </row>
    <row r="43" spans="1:3" ht="84" customHeight="1" x14ac:dyDescent="0.2">
      <c r="A43" s="54" t="s">
        <v>4297</v>
      </c>
      <c r="B43" s="496" t="s">
        <v>4298</v>
      </c>
      <c r="C43" s="496"/>
    </row>
    <row r="44" spans="1:3" ht="5.0999999999999996" customHeight="1" x14ac:dyDescent="0.2"/>
  </sheetData>
  <sheetProtection password="C79A" sheet="1" objects="1" scenarios="1"/>
  <mergeCells count="43">
    <mergeCell ref="B32:C32"/>
    <mergeCell ref="B36:C36"/>
    <mergeCell ref="B35:C35"/>
    <mergeCell ref="B34:C34"/>
    <mergeCell ref="B42:C42"/>
    <mergeCell ref="B39:C39"/>
    <mergeCell ref="B38:C38"/>
    <mergeCell ref="B33:C33"/>
    <mergeCell ref="B37:C37"/>
    <mergeCell ref="B30:C30"/>
    <mergeCell ref="B29:C29"/>
    <mergeCell ref="B10:C10"/>
    <mergeCell ref="B25:C25"/>
    <mergeCell ref="B24:C24"/>
    <mergeCell ref="B16:C16"/>
    <mergeCell ref="B15:C15"/>
    <mergeCell ref="B18:C18"/>
    <mergeCell ref="B17:C17"/>
    <mergeCell ref="B23:C23"/>
    <mergeCell ref="B19:C19"/>
    <mergeCell ref="A2:C2"/>
    <mergeCell ref="B3:C3"/>
    <mergeCell ref="B4:C4"/>
    <mergeCell ref="B9:C9"/>
    <mergeCell ref="B8:C8"/>
    <mergeCell ref="B7:C7"/>
    <mergeCell ref="B6:C6"/>
    <mergeCell ref="B43:C43"/>
    <mergeCell ref="B40:C40"/>
    <mergeCell ref="B41:C41"/>
    <mergeCell ref="A1:H1"/>
    <mergeCell ref="B5:C5"/>
    <mergeCell ref="B14:C14"/>
    <mergeCell ref="B31:C31"/>
    <mergeCell ref="B28:C28"/>
    <mergeCell ref="B27:C27"/>
    <mergeCell ref="B26:C26"/>
    <mergeCell ref="B22:C22"/>
    <mergeCell ref="B20:C20"/>
    <mergeCell ref="B21:C21"/>
    <mergeCell ref="B13:C13"/>
    <mergeCell ref="B12:C12"/>
    <mergeCell ref="B11:C11"/>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tabSelected="1"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49</v>
      </c>
    </row>
    <row r="2" spans="2:2" ht="18" x14ac:dyDescent="0.25">
      <c r="B2" s="81" t="s">
        <v>50</v>
      </c>
    </row>
    <row r="3" spans="2:2" x14ac:dyDescent="0.2">
      <c r="B3" s="84" t="str">
        <f xml:space="preserve"> "Ver. " &amp; MID(Skriveni!K31,1,1) &amp; "." &amp; MID(Skriveni!K31,2,1) &amp; "." &amp; MID(Skriveni!K31,3,1) &amp; "."</f>
        <v>Ver. 5.0.6.</v>
      </c>
    </row>
    <row r="4" spans="2:2" ht="73.5" customHeight="1" x14ac:dyDescent="0.2">
      <c r="B4" s="177" t="s">
        <v>51</v>
      </c>
    </row>
    <row r="5" spans="2:2" ht="97.5" customHeight="1" thickBot="1" x14ac:dyDescent="0.25">
      <c r="B5" s="90" t="s">
        <v>52</v>
      </c>
    </row>
    <row r="6" spans="2:2" ht="30" customHeight="1" x14ac:dyDescent="0.2">
      <c r="B6" s="85" t="s">
        <v>53</v>
      </c>
    </row>
    <row r="7" spans="2:2" ht="87" customHeight="1" x14ac:dyDescent="0.2">
      <c r="B7" s="85" t="s">
        <v>54</v>
      </c>
    </row>
    <row r="8" spans="2:2" ht="50.25" customHeight="1" x14ac:dyDescent="0.2">
      <c r="B8" s="85" t="s">
        <v>55</v>
      </c>
    </row>
    <row r="9" spans="2:2" ht="15.75" customHeight="1" x14ac:dyDescent="0.2">
      <c r="B9" s="178" t="s">
        <v>56</v>
      </c>
    </row>
    <row r="10" spans="2:2" ht="99.75" customHeight="1" x14ac:dyDescent="0.2">
      <c r="B10" s="86" t="s">
        <v>57</v>
      </c>
    </row>
    <row r="11" spans="2:2" ht="80.25" customHeight="1" x14ac:dyDescent="0.2">
      <c r="B11" s="85" t="s">
        <v>58</v>
      </c>
    </row>
    <row r="12" spans="2:2" ht="56.25" customHeight="1" x14ac:dyDescent="0.2">
      <c r="B12" s="85" t="s">
        <v>59</v>
      </c>
    </row>
    <row r="13" spans="2:2" ht="73.5" customHeight="1" x14ac:dyDescent="0.2">
      <c r="B13" s="87" t="s">
        <v>60</v>
      </c>
    </row>
    <row r="14" spans="2:2" ht="42.75" customHeight="1" x14ac:dyDescent="0.2">
      <c r="B14" s="85" t="s">
        <v>61</v>
      </c>
    </row>
    <row r="15" spans="2:2" ht="66" customHeight="1" x14ac:dyDescent="0.2">
      <c r="B15" s="87" t="s">
        <v>62</v>
      </c>
    </row>
    <row r="16" spans="2:2" ht="73.5" customHeight="1" x14ac:dyDescent="0.2">
      <c r="B16" s="88" t="s">
        <v>63</v>
      </c>
    </row>
    <row r="17" spans="2:2" ht="53.25" customHeight="1" x14ac:dyDescent="0.2">
      <c r="B17" s="85" t="s">
        <v>64</v>
      </c>
    </row>
    <row r="18" spans="2:2" ht="53.25" customHeight="1" x14ac:dyDescent="0.2">
      <c r="B18" s="87" t="s">
        <v>65</v>
      </c>
    </row>
    <row r="19" spans="2:2" ht="53.25" customHeight="1" x14ac:dyDescent="0.2">
      <c r="B19" s="87" t="s">
        <v>66</v>
      </c>
    </row>
    <row r="20" spans="2:2" ht="43.5" customHeight="1" x14ac:dyDescent="0.2">
      <c r="B20" s="87" t="s">
        <v>67</v>
      </c>
    </row>
    <row r="21" spans="2:2" ht="74.25" customHeight="1" x14ac:dyDescent="0.2">
      <c r="B21" s="88" t="s">
        <v>68</v>
      </c>
    </row>
    <row r="22" spans="2:2" ht="102" customHeight="1" x14ac:dyDescent="0.2">
      <c r="B22" s="85" t="s">
        <v>69</v>
      </c>
    </row>
    <row r="23" spans="2:2" ht="53.25" customHeight="1" x14ac:dyDescent="0.2">
      <c r="B23" s="340" t="s">
        <v>70</v>
      </c>
    </row>
    <row r="24" spans="2:2" ht="34.5" customHeight="1" x14ac:dyDescent="0.2">
      <c r="B24" s="89"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5" activePane="bottomLeft" state="frozen"/>
      <selection pane="bottomLeft" activeCell="H35" sqref="H35:K3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4" t="s">
        <v>72</v>
      </c>
      <c r="B1" s="375"/>
      <c r="C1" s="395" t="s">
        <v>73</v>
      </c>
      <c r="D1" s="395"/>
      <c r="E1" s="395" t="s">
        <v>74</v>
      </c>
      <c r="F1" s="395"/>
      <c r="G1" s="395" t="s">
        <v>75</v>
      </c>
      <c r="H1" s="395"/>
      <c r="I1" s="395"/>
      <c r="J1" s="395" t="s">
        <v>76</v>
      </c>
      <c r="K1" s="396"/>
    </row>
    <row r="2" spans="1:11" ht="32.1" customHeight="1" x14ac:dyDescent="0.2">
      <c r="A2" s="18"/>
      <c r="B2" s="18"/>
      <c r="C2" s="18"/>
      <c r="D2" s="18"/>
      <c r="E2" s="18"/>
      <c r="F2" s="18"/>
      <c r="H2" s="102">
        <f>LOOKUP(B22,A107:A663,C107:C663)</f>
        <v>13</v>
      </c>
      <c r="I2" s="18"/>
      <c r="J2" s="397" t="s">
        <v>77</v>
      </c>
      <c r="K2" s="397"/>
    </row>
    <row r="3" spans="1:11" ht="5.0999999999999996" customHeight="1" x14ac:dyDescent="0.2">
      <c r="B3" s="4"/>
      <c r="C3" s="4"/>
      <c r="D3" s="4"/>
      <c r="E3" s="4"/>
      <c r="F3" s="4"/>
      <c r="G3" s="4"/>
      <c r="H3" s="4"/>
      <c r="I3" s="4"/>
    </row>
    <row r="4" spans="1:11" ht="35.1" customHeight="1" x14ac:dyDescent="0.4">
      <c r="A4" s="398" t="s">
        <v>78</v>
      </c>
      <c r="B4" s="398"/>
      <c r="C4" s="398"/>
      <c r="D4" s="398"/>
      <c r="E4" s="398"/>
      <c r="F4" s="398"/>
      <c r="G4" s="398"/>
      <c r="H4" s="398"/>
      <c r="I4" s="398"/>
      <c r="J4" s="398"/>
      <c r="K4" s="398"/>
    </row>
    <row r="5" spans="1:11" ht="39.950000000000003" customHeight="1" x14ac:dyDescent="0.2">
      <c r="A5" s="372" t="str">
        <f>IF(AND(K10&lt;&gt;"",K12&lt;&gt;""), "za razdoblje: " &amp; TEXT(K10, "d. mmmm yyyy.") &amp; "   –   " &amp; TEXT(K12, "d. mmmm yyyy."),"za razdoblje od ________________ do ______________")</f>
        <v>za razdoblje: 1. travanj 2018.   –   30. lipanj 2018.</v>
      </c>
      <c r="B5" s="372"/>
      <c r="C5" s="372"/>
      <c r="D5" s="372"/>
      <c r="E5" s="372"/>
      <c r="F5" s="372"/>
      <c r="G5" s="372"/>
      <c r="H5" s="372"/>
      <c r="I5" s="372"/>
      <c r="J5" s="372"/>
      <c r="K5" s="372"/>
    </row>
    <row r="6" spans="1:11" ht="15" customHeight="1" x14ac:dyDescent="0.2">
      <c r="A6" s="22" t="s">
        <v>79</v>
      </c>
      <c r="B6" s="26">
        <v>34643</v>
      </c>
      <c r="C6" s="12"/>
      <c r="D6" s="388" t="s">
        <v>80</v>
      </c>
      <c r="E6" s="389"/>
      <c r="F6" s="15" t="s">
        <v>81</v>
      </c>
      <c r="G6" s="12"/>
      <c r="H6" s="12"/>
      <c r="I6" s="12"/>
      <c r="J6" s="373">
        <f>SUM(Skriveni!G2:G1561)</f>
        <v>53613478.440999985</v>
      </c>
      <c r="K6" s="373"/>
    </row>
    <row r="7" spans="1:11" ht="3" customHeight="1" x14ac:dyDescent="0.2">
      <c r="A7" s="12"/>
      <c r="B7" s="12"/>
      <c r="C7" s="12"/>
      <c r="D7" s="12"/>
      <c r="E7" s="12"/>
      <c r="F7" s="12"/>
      <c r="G7" s="12"/>
      <c r="H7" s="12"/>
      <c r="I7" s="12"/>
      <c r="J7" s="12"/>
      <c r="K7" s="12"/>
    </row>
    <row r="8" spans="1:11" ht="15" customHeight="1" x14ac:dyDescent="0.2">
      <c r="A8" s="22" t="s">
        <v>82</v>
      </c>
      <c r="B8" s="27">
        <v>2799251</v>
      </c>
      <c r="C8" s="385" t="s">
        <v>83</v>
      </c>
      <c r="D8" s="386"/>
      <c r="E8" s="386"/>
      <c r="F8" s="386"/>
      <c r="G8" s="386"/>
      <c r="H8" s="387"/>
      <c r="I8" s="163" t="s">
        <v>84</v>
      </c>
      <c r="J8" s="394" t="s">
        <v>85</v>
      </c>
      <c r="K8" s="394"/>
    </row>
    <row r="9" spans="1:11" ht="3" customHeight="1" x14ac:dyDescent="0.2">
      <c r="A9" s="12"/>
      <c r="B9" s="12"/>
      <c r="C9" s="12"/>
      <c r="D9" s="12"/>
      <c r="E9" s="12"/>
      <c r="F9" s="12"/>
      <c r="G9" s="12"/>
      <c r="H9" s="12"/>
      <c r="I9" s="12"/>
      <c r="J9" s="12"/>
      <c r="K9" s="12"/>
    </row>
    <row r="10" spans="1:11" ht="15" customHeight="1" x14ac:dyDescent="0.2">
      <c r="A10" s="22" t="s">
        <v>86</v>
      </c>
      <c r="B10" s="369" t="s">
        <v>87</v>
      </c>
      <c r="C10" s="370"/>
      <c r="D10" s="370"/>
      <c r="E10" s="370"/>
      <c r="F10" s="370"/>
      <c r="G10" s="370"/>
      <c r="H10" s="370"/>
      <c r="I10" s="371"/>
      <c r="J10" s="22" t="s">
        <v>88</v>
      </c>
      <c r="K10" s="80">
        <v>43191</v>
      </c>
    </row>
    <row r="11" spans="1:11" ht="3" customHeight="1" x14ac:dyDescent="0.2">
      <c r="A11" s="12"/>
      <c r="B11" s="12"/>
      <c r="C11" s="12"/>
      <c r="D11" s="12"/>
      <c r="E11" s="12"/>
      <c r="F11" s="12"/>
      <c r="G11" s="12"/>
      <c r="H11" s="12"/>
      <c r="I11" s="12"/>
      <c r="J11" s="12"/>
      <c r="K11" s="12"/>
    </row>
    <row r="12" spans="1:11" ht="15" customHeight="1" x14ac:dyDescent="0.2">
      <c r="A12" s="22" t="s">
        <v>89</v>
      </c>
      <c r="B12" s="28">
        <v>23251</v>
      </c>
      <c r="C12" s="399" t="s">
        <v>90</v>
      </c>
      <c r="D12" s="400"/>
      <c r="E12" s="400"/>
      <c r="F12" s="400"/>
      <c r="G12" s="401"/>
      <c r="H12" s="12"/>
      <c r="I12" s="12"/>
      <c r="J12" s="22" t="s">
        <v>91</v>
      </c>
      <c r="K12" s="80">
        <v>43281</v>
      </c>
    </row>
    <row r="13" spans="1:11" ht="3" customHeight="1" x14ac:dyDescent="0.2">
      <c r="A13" s="12"/>
      <c r="B13" s="12"/>
      <c r="C13" s="12"/>
      <c r="D13" s="12"/>
      <c r="E13" s="12"/>
      <c r="F13" s="12"/>
      <c r="G13" s="12"/>
      <c r="H13" s="12"/>
      <c r="I13" s="12"/>
      <c r="J13" s="12"/>
      <c r="K13" s="12"/>
    </row>
    <row r="14" spans="1:11" ht="15" customHeight="1" x14ac:dyDescent="0.2">
      <c r="A14" s="22" t="s">
        <v>92</v>
      </c>
      <c r="B14" s="382" t="s">
        <v>93</v>
      </c>
      <c r="C14" s="383"/>
      <c r="D14" s="383"/>
      <c r="E14" s="383"/>
      <c r="F14" s="383"/>
      <c r="G14" s="384"/>
      <c r="H14" s="12"/>
      <c r="I14" s="12"/>
      <c r="J14" s="22" t="s">
        <v>94</v>
      </c>
      <c r="K14" s="45">
        <v>63577538914</v>
      </c>
    </row>
    <row r="15" spans="1:11" ht="3" customHeight="1" x14ac:dyDescent="0.2">
      <c r="A15" s="12"/>
      <c r="B15" s="12"/>
      <c r="C15" s="12"/>
      <c r="D15" s="12"/>
      <c r="E15" s="12"/>
      <c r="F15" s="12"/>
      <c r="G15" s="12"/>
      <c r="H15" s="12"/>
      <c r="I15" s="12"/>
      <c r="J15" s="12"/>
      <c r="K15" s="12"/>
    </row>
    <row r="16" spans="1:11" ht="15" customHeight="1" x14ac:dyDescent="0.2">
      <c r="A16" s="22" t="s">
        <v>95</v>
      </c>
      <c r="B16" s="14">
        <v>22</v>
      </c>
      <c r="C16" s="352" t="str">
        <f>IF(B16&gt;0,LOOKUP(B16,A66:A74,B66:B74),"Razina nije upisana")</f>
        <v>Proračun jedinice lokalne i područne (regionalne) samouprave</v>
      </c>
      <c r="D16" s="353"/>
      <c r="E16" s="353"/>
      <c r="F16" s="353"/>
      <c r="G16" s="353"/>
      <c r="H16" s="353"/>
      <c r="I16" s="353"/>
      <c r="J16" s="353"/>
      <c r="K16" s="353"/>
    </row>
    <row r="17" spans="1:11" ht="3" customHeight="1" x14ac:dyDescent="0.2">
      <c r="A17" s="13"/>
      <c r="B17" s="12"/>
      <c r="C17" s="166"/>
      <c r="D17" s="166"/>
      <c r="E17" s="166"/>
      <c r="F17" s="166"/>
      <c r="G17" s="166"/>
      <c r="H17" s="166"/>
      <c r="I17" s="166"/>
      <c r="J17" s="166"/>
      <c r="K17" s="166"/>
    </row>
    <row r="18" spans="1:11" ht="15" customHeight="1" x14ac:dyDescent="0.2">
      <c r="A18" s="22" t="s">
        <v>96</v>
      </c>
      <c r="B18" s="29">
        <v>8411</v>
      </c>
      <c r="C18" s="352" t="str">
        <f xml:space="preserve"> IF(B18&gt;0,LOOKUP(B18,Sifre!A255:A869,Sifre!B255:B869),"Djelatnost nije upisana")</f>
        <v>Opće djelatnosti javne uprave</v>
      </c>
      <c r="D18" s="353"/>
      <c r="E18" s="353"/>
      <c r="F18" s="353"/>
      <c r="G18" s="353"/>
      <c r="H18" s="353"/>
      <c r="I18" s="353"/>
      <c r="J18" s="353"/>
      <c r="K18" s="353"/>
    </row>
    <row r="19" spans="1:11" ht="3" customHeight="1" x14ac:dyDescent="0.2">
      <c r="A19" s="13"/>
      <c r="B19" s="12"/>
      <c r="C19" s="166"/>
      <c r="D19" s="166"/>
      <c r="E19" s="166"/>
      <c r="F19" s="166"/>
      <c r="G19" s="166"/>
      <c r="H19" s="166"/>
      <c r="I19" s="166"/>
      <c r="J19" s="166"/>
      <c r="K19" s="166"/>
    </row>
    <row r="20" spans="1:11" ht="15" customHeight="1" x14ac:dyDescent="0.2">
      <c r="A20" s="22" t="s">
        <v>97</v>
      </c>
      <c r="B20" s="30">
        <v>0</v>
      </c>
      <c r="C20" s="352" t="str">
        <f>IF(B20&lt;&gt;"","Razdjel: " &amp; LOOKUP(B20,A666:A713,B666:B713),"Razdjel nije upisan")</f>
        <v>Razdjel: NEMA RAZDJELA</v>
      </c>
      <c r="D20" s="353"/>
      <c r="E20" s="353"/>
      <c r="F20" s="353"/>
      <c r="G20" s="353"/>
      <c r="H20" s="353"/>
      <c r="I20" s="353"/>
      <c r="J20" s="353"/>
      <c r="K20" s="353"/>
    </row>
    <row r="21" spans="1:11" ht="3" customHeight="1" x14ac:dyDescent="0.2">
      <c r="A21" s="13"/>
      <c r="B21" s="12"/>
      <c r="C21" s="166"/>
      <c r="D21" s="166"/>
      <c r="E21" s="166"/>
      <c r="F21" s="166"/>
      <c r="G21" s="166"/>
      <c r="H21" s="166"/>
      <c r="I21" s="166"/>
      <c r="J21" s="166"/>
      <c r="K21" s="166"/>
    </row>
    <row r="22" spans="1:11" ht="15" customHeight="1" x14ac:dyDescent="0.2">
      <c r="A22" s="55" t="s">
        <v>98</v>
      </c>
      <c r="B22" s="31">
        <v>622</v>
      </c>
      <c r="C22" s="352" t="str">
        <f>IF(B22&gt;0, "Županija: " &amp; LOOKUP(H2,A83:A103,B83:B103) &amp; ", grad/općina: " &amp; LOOKUP(B22,A107:A663,B107:B663),"Šifra grada/općine nije upisana")</f>
        <v>Županija: ZADARSKA, grad/općina: KOLAN</v>
      </c>
      <c r="D22" s="353"/>
      <c r="E22" s="353"/>
      <c r="F22" s="353"/>
      <c r="G22" s="353"/>
      <c r="H22" s="353"/>
      <c r="I22" s="353"/>
      <c r="J22" s="353"/>
      <c r="K22" s="353"/>
    </row>
    <row r="23" spans="1:11" ht="3" customHeight="1" x14ac:dyDescent="0.2">
      <c r="A23" s="13"/>
      <c r="B23" s="12"/>
      <c r="C23" s="12"/>
      <c r="D23" s="12"/>
      <c r="E23" s="12"/>
      <c r="F23" s="12"/>
      <c r="G23" s="12"/>
      <c r="H23" s="12"/>
      <c r="I23" s="12"/>
      <c r="J23" s="12"/>
      <c r="K23" s="12"/>
    </row>
    <row r="24" spans="1:11" ht="9.9499999999999993" customHeight="1" x14ac:dyDescent="0.2">
      <c r="A24" s="13"/>
      <c r="B24" s="83" t="s">
        <v>99</v>
      </c>
      <c r="C24" s="12"/>
      <c r="D24" s="357" t="s">
        <v>100</v>
      </c>
      <c r="E24" s="358"/>
      <c r="F24" s="358"/>
      <c r="G24" s="12"/>
      <c r="H24" s="12"/>
      <c r="I24" s="12"/>
      <c r="J24" s="12"/>
      <c r="K24" s="12"/>
    </row>
    <row r="25" spans="1:11" ht="15" customHeight="1" x14ac:dyDescent="0.2">
      <c r="A25" s="391" t="s">
        <v>101</v>
      </c>
      <c r="B25" s="39" t="str">
        <f>IF(SUM(Skriveni!C2:F642)=0,"NE", "DA")</f>
        <v>DA</v>
      </c>
      <c r="C25" s="359" t="s">
        <v>102</v>
      </c>
      <c r="D25" s="360"/>
      <c r="E25" s="82" t="str">
        <f>IF(AND(B25="DA",Kont!E23&gt;0),Kont!E23,"Nema")</f>
        <v>Nema</v>
      </c>
      <c r="F25" s="12"/>
      <c r="G25" s="22" t="s">
        <v>103</v>
      </c>
      <c r="H25" s="354" t="s">
        <v>104</v>
      </c>
      <c r="I25" s="355"/>
      <c r="J25" s="355"/>
      <c r="K25" s="356"/>
    </row>
    <row r="26" spans="1:11" ht="3" customHeight="1" x14ac:dyDescent="0.2">
      <c r="A26" s="392"/>
      <c r="B26" s="32"/>
      <c r="C26" s="33"/>
      <c r="D26" s="34"/>
      <c r="E26" s="35"/>
      <c r="G26" s="13"/>
      <c r="H26" s="12"/>
      <c r="I26" s="12"/>
      <c r="J26" s="12"/>
      <c r="K26" s="12"/>
    </row>
    <row r="27" spans="1:11" ht="15" customHeight="1" x14ac:dyDescent="0.2">
      <c r="A27" s="392"/>
      <c r="B27" s="39" t="str">
        <f>IF(SUM(Skriveni!C977:D1225)&lt;&gt;0,"DA","NE")</f>
        <v>NE</v>
      </c>
      <c r="C27" s="359" t="s">
        <v>105</v>
      </c>
      <c r="D27" s="390"/>
      <c r="E27" s="82" t="str">
        <f>IF(AND(B27="DA",Kont!E261&gt;0),Kont!E261,"Nema")</f>
        <v>Nema</v>
      </c>
      <c r="F27" s="12"/>
      <c r="G27" s="22" t="s">
        <v>106</v>
      </c>
      <c r="H27" s="354" t="s">
        <v>107</v>
      </c>
      <c r="I27" s="356"/>
      <c r="J27" s="13" t="s">
        <v>108</v>
      </c>
      <c r="K27" s="15"/>
    </row>
    <row r="28" spans="1:11" ht="3" customHeight="1" x14ac:dyDescent="0.2">
      <c r="A28" s="392"/>
      <c r="F28" s="12"/>
      <c r="G28" s="12"/>
      <c r="H28" s="12"/>
      <c r="I28" s="12"/>
      <c r="J28" s="12"/>
      <c r="K28" s="12"/>
    </row>
    <row r="29" spans="1:11" ht="15" customHeight="1" x14ac:dyDescent="0.2">
      <c r="A29" s="392"/>
      <c r="B29" s="39" t="str">
        <f>IF(SUM(Skriveni!C1287:D1422)&lt;&gt;0,"DA","NE")</f>
        <v>NE</v>
      </c>
      <c r="C29" s="361" t="s">
        <v>109</v>
      </c>
      <c r="D29" s="362"/>
      <c r="E29" s="82" t="str">
        <f>IF(AND(B29="DA",Kont!E297&gt;0),Kont!E297,"Nema")</f>
        <v>Nema</v>
      </c>
      <c r="F29" s="12"/>
      <c r="G29" s="22" t="s">
        <v>110</v>
      </c>
      <c r="H29" s="377" t="s">
        <v>111</v>
      </c>
      <c r="I29" s="378"/>
      <c r="J29" s="378"/>
      <c r="K29" s="379"/>
    </row>
    <row r="30" spans="1:11" ht="3" customHeight="1" x14ac:dyDescent="0.2">
      <c r="A30" s="392"/>
      <c r="B30" s="32"/>
      <c r="C30" s="33"/>
      <c r="D30" s="34"/>
      <c r="E30" s="35"/>
      <c r="F30" s="12"/>
      <c r="G30" s="12"/>
      <c r="H30" s="12"/>
      <c r="I30" s="12"/>
      <c r="J30" s="12"/>
      <c r="K30" s="12"/>
    </row>
    <row r="31" spans="1:11" ht="15" customHeight="1" x14ac:dyDescent="0.2">
      <c r="A31" s="392"/>
      <c r="B31" s="179" t="s">
        <v>84</v>
      </c>
      <c r="C31" s="359" t="s">
        <v>112</v>
      </c>
      <c r="D31" s="390"/>
      <c r="E31" s="82" t="str">
        <f>IF(Kont!E292&gt;0,Kont!E292,"Nema")</f>
        <v>Nema</v>
      </c>
      <c r="F31" s="12"/>
      <c r="G31" s="13" t="s">
        <v>113</v>
      </c>
      <c r="H31" s="377"/>
      <c r="I31" s="378"/>
      <c r="J31" s="378"/>
      <c r="K31" s="379"/>
    </row>
    <row r="32" spans="1:11" ht="3" customHeight="1" x14ac:dyDescent="0.2">
      <c r="A32" s="392"/>
      <c r="B32" s="32"/>
      <c r="C32" s="33"/>
      <c r="D32" s="34"/>
      <c r="E32" s="35"/>
      <c r="F32" s="12"/>
      <c r="G32" s="12"/>
      <c r="H32" s="12"/>
      <c r="I32" s="12"/>
      <c r="J32" s="12"/>
      <c r="K32" s="12"/>
    </row>
    <row r="33" spans="1:11" ht="15" customHeight="1" x14ac:dyDescent="0.2">
      <c r="A33" s="393"/>
      <c r="B33" s="39" t="str">
        <f>IF(SUM(Skriveni!C1468:C1550)&lt;&gt;0,"DA","NE")</f>
        <v>DA</v>
      </c>
      <c r="C33" s="380" t="s">
        <v>114</v>
      </c>
      <c r="D33" s="381"/>
      <c r="E33" s="82" t="str">
        <f>IF(AND(B33="DA",Kont!E288&gt;0),Kont!E288,"Nema")</f>
        <v>Nema</v>
      </c>
      <c r="F33" s="12"/>
      <c r="G33" s="22" t="s">
        <v>115</v>
      </c>
      <c r="H33" s="382" t="s">
        <v>116</v>
      </c>
      <c r="I33" s="383"/>
      <c r="J33" s="383"/>
      <c r="K33" s="384"/>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117</v>
      </c>
      <c r="H35" s="363" t="str">
        <f>IF(Kont!E3&gt;0,"Izvještaj sadrži pogreške, broj pogrešaka: " &amp; Kont!E3,IF(J6=0,"Izvještaj je prazan","Izvještaj nema pogrešaka"))</f>
        <v>Izvještaj nema pogrešaka</v>
      </c>
      <c r="I35" s="364"/>
      <c r="J35" s="364"/>
      <c r="K35" s="365"/>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118</v>
      </c>
      <c r="B38" s="376" t="s">
        <v>119</v>
      </c>
      <c r="C38" s="376"/>
      <c r="D38" s="376"/>
      <c r="E38" s="376"/>
      <c r="F38" s="376"/>
      <c r="G38" s="376"/>
      <c r="H38" s="376"/>
      <c r="I38" s="109" t="s">
        <v>120</v>
      </c>
      <c r="J38" s="110" t="s">
        <v>121</v>
      </c>
      <c r="K38" s="111" t="s">
        <v>122</v>
      </c>
    </row>
    <row r="39" spans="1:11" ht="12.95" customHeight="1" x14ac:dyDescent="0.2">
      <c r="A39" s="343" t="s">
        <v>123</v>
      </c>
      <c r="B39" s="351" t="str">
        <f>PRRAS!B12</f>
        <v xml:space="preserve">PRIHODI POSLOVANJA (AOP 002+039+045+074+105+123+130+136) </v>
      </c>
      <c r="C39" s="351"/>
      <c r="D39" s="351"/>
      <c r="E39" s="351"/>
      <c r="F39" s="351"/>
      <c r="G39" s="351"/>
      <c r="H39" s="351"/>
      <c r="I39" s="112">
        <f>PRRAS!C12</f>
        <v>1</v>
      </c>
      <c r="J39" s="113">
        <f>PRRAS!D12</f>
        <v>2065751</v>
      </c>
      <c r="K39" s="114">
        <f>PRRAS!E12</f>
        <v>2716107</v>
      </c>
    </row>
    <row r="40" spans="1:11" ht="12.95" customHeight="1" x14ac:dyDescent="0.2">
      <c r="A40" s="344"/>
      <c r="B40" s="349" t="str">
        <f>PRRAS!B159</f>
        <v xml:space="preserve">RASHODI POSLOVANJA (AOP 149+160+193+212+221+246+257) </v>
      </c>
      <c r="C40" s="350"/>
      <c r="D40" s="350"/>
      <c r="E40" s="350"/>
      <c r="F40" s="350"/>
      <c r="G40" s="350"/>
      <c r="H40" s="350"/>
      <c r="I40" s="115">
        <f>PRRAS!C159</f>
        <v>148</v>
      </c>
      <c r="J40" s="116">
        <f>PRRAS!D159</f>
        <v>811949</v>
      </c>
      <c r="K40" s="117">
        <f>PRRAS!E159</f>
        <v>2866073</v>
      </c>
    </row>
    <row r="41" spans="1:11" ht="12.95" customHeight="1" x14ac:dyDescent="0.2">
      <c r="A41" s="344"/>
      <c r="B41" s="349" t="str">
        <f>PRRAS!B648</f>
        <v>Višak prihoda i primitaka raspoloživ u sljedećem razdoblju (AOP 631+633-632-634)</v>
      </c>
      <c r="C41" s="350"/>
      <c r="D41" s="350"/>
      <c r="E41" s="350"/>
      <c r="F41" s="350"/>
      <c r="G41" s="350"/>
      <c r="H41" s="350"/>
      <c r="I41" s="115">
        <f>PRRAS!C648</f>
        <v>635</v>
      </c>
      <c r="J41" s="116">
        <f>PRRAS!D648</f>
        <v>1245277</v>
      </c>
      <c r="K41" s="117">
        <f>PRRAS!E648</f>
        <v>0</v>
      </c>
    </row>
    <row r="42" spans="1:11" ht="12.95" customHeight="1" x14ac:dyDescent="0.2">
      <c r="A42" s="345"/>
      <c r="B42" s="346" t="str">
        <f>PRRAS!B649</f>
        <v>Manjak prihoda i primitaka za pokriće u sljedećem razdoblju (AOP 632+634-631-633)</v>
      </c>
      <c r="C42" s="347"/>
      <c r="D42" s="347"/>
      <c r="E42" s="347"/>
      <c r="F42" s="347"/>
      <c r="G42" s="347"/>
      <c r="H42" s="347"/>
      <c r="I42" s="118">
        <f>PRRAS!C649</f>
        <v>636</v>
      </c>
      <c r="J42" s="119">
        <f>PRRAS!D649</f>
        <v>0</v>
      </c>
      <c r="K42" s="120">
        <f>PRRAS!E649</f>
        <v>952162</v>
      </c>
    </row>
    <row r="43" spans="1:11" ht="12.95" customHeight="1" x14ac:dyDescent="0.2">
      <c r="A43" s="343" t="s">
        <v>124</v>
      </c>
      <c r="B43" s="351" t="str">
        <f>Bil!B13</f>
        <v>Nefinancijska imovina (AOP 003+007+046+047+051+058)</v>
      </c>
      <c r="C43" s="348"/>
      <c r="D43" s="348"/>
      <c r="E43" s="348"/>
      <c r="F43" s="348"/>
      <c r="G43" s="348"/>
      <c r="H43" s="348"/>
      <c r="I43" s="112">
        <f>Bil!C13</f>
        <v>2</v>
      </c>
      <c r="J43" s="113">
        <f>Bil!D13</f>
        <v>0</v>
      </c>
      <c r="K43" s="114">
        <f>Bil!E13</f>
        <v>0</v>
      </c>
    </row>
    <row r="44" spans="1:11" ht="12.95" customHeight="1" x14ac:dyDescent="0.2">
      <c r="A44" s="344"/>
      <c r="B44" s="349" t="str">
        <f>Bil!B74</f>
        <v>Financijska imovina (AOP 064+073+081+112+128+140+157+158)</v>
      </c>
      <c r="C44" s="350"/>
      <c r="D44" s="350"/>
      <c r="E44" s="350"/>
      <c r="F44" s="350"/>
      <c r="G44" s="350"/>
      <c r="H44" s="350"/>
      <c r="I44" s="115">
        <f>Bil!C74</f>
        <v>63</v>
      </c>
      <c r="J44" s="116">
        <f>Bil!D74</f>
        <v>0</v>
      </c>
      <c r="K44" s="117">
        <f>Bil!E74</f>
        <v>0</v>
      </c>
    </row>
    <row r="45" spans="1:11" ht="12.95" customHeight="1" x14ac:dyDescent="0.2">
      <c r="A45" s="344"/>
      <c r="B45" s="349" t="str">
        <f>Bil!B174</f>
        <v xml:space="preserve">Obveze (AOP 164+175+176+192+220) </v>
      </c>
      <c r="C45" s="350"/>
      <c r="D45" s="350"/>
      <c r="E45" s="350"/>
      <c r="F45" s="350"/>
      <c r="G45" s="350"/>
      <c r="H45" s="350"/>
      <c r="I45" s="115">
        <f>Bil!C174</f>
        <v>163</v>
      </c>
      <c r="J45" s="116">
        <f>Bil!D174</f>
        <v>0</v>
      </c>
      <c r="K45" s="117">
        <f>Bil!E174</f>
        <v>0</v>
      </c>
    </row>
    <row r="46" spans="1:11" ht="12.95" customHeight="1" x14ac:dyDescent="0.2">
      <c r="A46" s="345"/>
      <c r="B46" s="346" t="str">
        <f>Bil!B234</f>
        <v>Vlastiti izvori (224 + 232 - 236 + 240 do 242)</v>
      </c>
      <c r="C46" s="347"/>
      <c r="D46" s="347"/>
      <c r="E46" s="347"/>
      <c r="F46" s="347"/>
      <c r="G46" s="347"/>
      <c r="H46" s="347"/>
      <c r="I46" s="118">
        <f>Bil!C234</f>
        <v>223</v>
      </c>
      <c r="J46" s="119">
        <f>Bil!D234</f>
        <v>0</v>
      </c>
      <c r="K46" s="120">
        <f>Bil!E234</f>
        <v>0</v>
      </c>
    </row>
    <row r="47" spans="1:11" ht="12.95" customHeight="1" x14ac:dyDescent="0.2">
      <c r="A47" s="343" t="s">
        <v>125</v>
      </c>
      <c r="B47" s="351" t="str">
        <f>RasF!B12</f>
        <v>Opće javne usluge (AOP 002+006+009+013 do 017)</v>
      </c>
      <c r="C47" s="351"/>
      <c r="D47" s="351"/>
      <c r="E47" s="351"/>
      <c r="F47" s="351"/>
      <c r="G47" s="351"/>
      <c r="H47" s="351"/>
      <c r="I47" s="112">
        <f>RasF!C12</f>
        <v>1</v>
      </c>
      <c r="J47" s="113">
        <f>RasF!D12</f>
        <v>0</v>
      </c>
      <c r="K47" s="114">
        <f>RasF!E12</f>
        <v>0</v>
      </c>
    </row>
    <row r="48" spans="1:11" ht="12.95" customHeight="1" x14ac:dyDescent="0.2">
      <c r="A48" s="344"/>
      <c r="B48" s="349" t="str">
        <f>RasF!B42</f>
        <v>Ekonomski poslovi (AOP 032+035+039+046+050+056+057+062+070)</v>
      </c>
      <c r="C48" s="349"/>
      <c r="D48" s="349"/>
      <c r="E48" s="349"/>
      <c r="F48" s="349"/>
      <c r="G48" s="349"/>
      <c r="H48" s="349"/>
      <c r="I48" s="115">
        <f>RasF!C42</f>
        <v>31</v>
      </c>
      <c r="J48" s="116">
        <f>RasF!D42</f>
        <v>0</v>
      </c>
      <c r="K48" s="117">
        <f>RasF!E42</f>
        <v>0</v>
      </c>
    </row>
    <row r="49" spans="1:11" ht="12.95" customHeight="1" x14ac:dyDescent="0.2">
      <c r="A49" s="344"/>
      <c r="B49" s="349" t="str">
        <f>RasF!B95</f>
        <v>Rashodi vezani za stanovanje i kom. pogodnosti koji nisu drugdje svrstani</v>
      </c>
      <c r="C49" s="349"/>
      <c r="D49" s="349"/>
      <c r="E49" s="349"/>
      <c r="F49" s="349"/>
      <c r="G49" s="349"/>
      <c r="H49" s="349"/>
      <c r="I49" s="115">
        <f>RasF!C95</f>
        <v>84</v>
      </c>
      <c r="J49" s="116">
        <f>RasF!D95</f>
        <v>0</v>
      </c>
      <c r="K49" s="117">
        <f>RasF!E95</f>
        <v>0</v>
      </c>
    </row>
    <row r="50" spans="1:11" ht="12.95" customHeight="1" x14ac:dyDescent="0.2">
      <c r="A50" s="344"/>
      <c r="B50" s="349" t="str">
        <f>RasF!B121</f>
        <v>Obrazovanje (AOP 111+114+117+118+121 do 124)</v>
      </c>
      <c r="C50" s="349"/>
      <c r="D50" s="349"/>
      <c r="E50" s="349"/>
      <c r="F50" s="349"/>
      <c r="G50" s="349"/>
      <c r="H50" s="349"/>
      <c r="I50" s="115">
        <f>RasF!C121</f>
        <v>110</v>
      </c>
      <c r="J50" s="116">
        <f>RasF!D121</f>
        <v>0</v>
      </c>
      <c r="K50" s="117">
        <f>RasF!E121</f>
        <v>0</v>
      </c>
    </row>
    <row r="51" spans="1:11" ht="12.95" customHeight="1" x14ac:dyDescent="0.2">
      <c r="A51" s="345"/>
      <c r="B51" s="346" t="str">
        <f>RasF!B148</f>
        <v>Kontrolni zbroj (AOP 001+018+024+031+071+078+085+103+110+125)</v>
      </c>
      <c r="C51" s="346"/>
      <c r="D51" s="346"/>
      <c r="E51" s="346"/>
      <c r="F51" s="346"/>
      <c r="G51" s="346"/>
      <c r="H51" s="346"/>
      <c r="I51" s="118">
        <f>RasF!C148</f>
        <v>137</v>
      </c>
      <c r="J51" s="119">
        <f>RasF!D148</f>
        <v>0</v>
      </c>
      <c r="K51" s="120">
        <f>RasF!E148</f>
        <v>0</v>
      </c>
    </row>
    <row r="52" spans="1:11" ht="12.95" customHeight="1" x14ac:dyDescent="0.2">
      <c r="A52" s="343" t="s">
        <v>126</v>
      </c>
      <c r="B52" s="348" t="str">
        <f>PVRIO!B12</f>
        <v>Promjene u vrijednosti i obujmu imovine (AOP 002+018)</v>
      </c>
      <c r="C52" s="348"/>
      <c r="D52" s="348"/>
      <c r="E52" s="348"/>
      <c r="F52" s="348"/>
      <c r="G52" s="348"/>
      <c r="H52" s="348"/>
      <c r="I52" s="112">
        <f>PVRIO!C12</f>
        <v>1</v>
      </c>
      <c r="J52" s="113">
        <f>PVRIO!D12</f>
        <v>0</v>
      </c>
      <c r="K52" s="114">
        <f>PVRIO!E12</f>
        <v>0</v>
      </c>
    </row>
    <row r="53" spans="1:11" ht="12.95" customHeight="1" x14ac:dyDescent="0.2">
      <c r="A53" s="344"/>
      <c r="B53" s="350" t="str">
        <f>PVRIO!B29</f>
        <v>Promjene u obujmu imovine (AOP 019+026)</v>
      </c>
      <c r="C53" s="350"/>
      <c r="D53" s="350"/>
      <c r="E53" s="350"/>
      <c r="F53" s="350"/>
      <c r="G53" s="350"/>
      <c r="H53" s="350"/>
      <c r="I53" s="115">
        <f>PVRIO!C29</f>
        <v>18</v>
      </c>
      <c r="J53" s="116">
        <f>PVRIO!D29</f>
        <v>0</v>
      </c>
      <c r="K53" s="117">
        <f>PVRIO!E29</f>
        <v>0</v>
      </c>
    </row>
    <row r="54" spans="1:11" ht="12.95" customHeight="1" x14ac:dyDescent="0.2">
      <c r="A54" s="344"/>
      <c r="B54" s="350" t="str">
        <f>PVRIO!B45</f>
        <v>Promjene u vrijednosti (revalorizacija) i obujmu obveza (AOP 035+040)</v>
      </c>
      <c r="C54" s="350"/>
      <c r="D54" s="350"/>
      <c r="E54" s="350"/>
      <c r="F54" s="350"/>
      <c r="G54" s="350"/>
      <c r="H54" s="350"/>
      <c r="I54" s="115">
        <f>PVRIO!C45</f>
        <v>34</v>
      </c>
      <c r="J54" s="116">
        <f>PVRIO!D45</f>
        <v>0</v>
      </c>
      <c r="K54" s="117">
        <f>PVRIO!E45</f>
        <v>0</v>
      </c>
    </row>
    <row r="55" spans="1:11" ht="12.95" customHeight="1" x14ac:dyDescent="0.2">
      <c r="A55" s="345"/>
      <c r="B55" s="347" t="str">
        <f>PVRIO!B51</f>
        <v>Promjene u obujmu obveza (AOP 041 do 044)</v>
      </c>
      <c r="C55" s="347"/>
      <c r="D55" s="347"/>
      <c r="E55" s="347"/>
      <c r="F55" s="347"/>
      <c r="G55" s="347"/>
      <c r="H55" s="347"/>
      <c r="I55" s="118">
        <f>PVRIO!C51</f>
        <v>40</v>
      </c>
      <c r="J55" s="119">
        <f>PVRIO!D51</f>
        <v>0</v>
      </c>
      <c r="K55" s="120">
        <f>PVRIO!E51</f>
        <v>0</v>
      </c>
    </row>
    <row r="56" spans="1:11" ht="12.95" customHeight="1" x14ac:dyDescent="0.2">
      <c r="A56" s="343" t="s">
        <v>127</v>
      </c>
      <c r="B56" s="348" t="str">
        <f>Obv!B12</f>
        <v>Stanje obveza 1. siječnja (=AOP 036* iz Izvještaja o obvezama za prethodnu godinu)</v>
      </c>
      <c r="C56" s="348"/>
      <c r="D56" s="348"/>
      <c r="E56" s="348"/>
      <c r="F56" s="348"/>
      <c r="G56" s="348"/>
      <c r="H56" s="348"/>
      <c r="I56" s="112">
        <f>Obv!C12</f>
        <v>1</v>
      </c>
      <c r="J56" s="113" t="s">
        <v>44</v>
      </c>
      <c r="K56" s="114">
        <f>Obv!D12</f>
        <v>1982095</v>
      </c>
    </row>
    <row r="57" spans="1:11" ht="12.95" customHeight="1" x14ac:dyDescent="0.2">
      <c r="A57" s="344"/>
      <c r="B57" s="349" t="str">
        <f>Obv!B47</f>
        <v>Stanje obveza na kraju izvještajnog razdoblja (AOP 001+002-019) i (AOP 037+090)</v>
      </c>
      <c r="C57" s="349"/>
      <c r="D57" s="349"/>
      <c r="E57" s="349"/>
      <c r="F57" s="349"/>
      <c r="G57" s="349"/>
      <c r="H57" s="349"/>
      <c r="I57" s="115">
        <f>Obv!C47</f>
        <v>36</v>
      </c>
      <c r="J57" s="116" t="s">
        <v>44</v>
      </c>
      <c r="K57" s="117">
        <f>Obv!D47</f>
        <v>759814</v>
      </c>
    </row>
    <row r="58" spans="1:11" ht="12.95" customHeight="1" x14ac:dyDescent="0.2">
      <c r="A58" s="344"/>
      <c r="B58" s="349" t="str">
        <f>Obv!B48</f>
        <v>Stanje dospjelih obveza na kraju izvještajnog razdoblja (AOP 038+043+079+084)</v>
      </c>
      <c r="C58" s="349"/>
      <c r="D58" s="349"/>
      <c r="E58" s="349"/>
      <c r="F58" s="349"/>
      <c r="G58" s="349"/>
      <c r="H58" s="349"/>
      <c r="I58" s="115">
        <f>Obv!C48</f>
        <v>37</v>
      </c>
      <c r="J58" s="116" t="s">
        <v>44</v>
      </c>
      <c r="K58" s="117">
        <f>Obv!D48</f>
        <v>746590</v>
      </c>
    </row>
    <row r="59" spans="1:11" ht="12.95" customHeight="1" x14ac:dyDescent="0.2">
      <c r="A59" s="345"/>
      <c r="B59" s="346" t="str">
        <f>Obv!B101</f>
        <v>Stanje nedospjelih obveza na kraju izvještajnog razdoblja (AOP 091 do 094)</v>
      </c>
      <c r="C59" s="346"/>
      <c r="D59" s="346"/>
      <c r="E59" s="346"/>
      <c r="F59" s="346"/>
      <c r="G59" s="346"/>
      <c r="H59" s="346"/>
      <c r="I59" s="118">
        <f>Obv!C101</f>
        <v>90</v>
      </c>
      <c r="J59" s="119" t="s">
        <v>44</v>
      </c>
      <c r="K59" s="120">
        <f>Obv!D101</f>
        <v>13224</v>
      </c>
    </row>
    <row r="60" spans="1:11" ht="5.0999999999999996" customHeight="1" x14ac:dyDescent="0.2">
      <c r="A60" s="5"/>
      <c r="B60" s="6"/>
      <c r="C60" s="6"/>
      <c r="D60" s="6"/>
      <c r="E60" s="6"/>
      <c r="F60" s="6"/>
      <c r="G60" s="6"/>
      <c r="H60" s="6"/>
      <c r="I60" s="6"/>
      <c r="J60" s="7"/>
      <c r="K60" s="7"/>
    </row>
    <row r="61" spans="1:11" ht="36.75" customHeight="1" x14ac:dyDescent="0.2">
      <c r="A61" s="52" t="s">
        <v>128</v>
      </c>
      <c r="B61" s="6"/>
      <c r="C61" s="6"/>
      <c r="D61" s="6"/>
      <c r="E61" s="6"/>
      <c r="F61" s="6"/>
      <c r="G61" s="6"/>
      <c r="H61" s="6"/>
      <c r="I61" s="6"/>
      <c r="J61" s="342" t="str">
        <f xml:space="preserve"> "Verzija Excel datoteke: " &amp; MID(Skriveni!K31,1,1) &amp; "." &amp; MID(Skriveni!K31,2,1) &amp; "." &amp; MID(Skriveni!K31,3,1) &amp; "."</f>
        <v>Verzija Excel datoteke: 5.0.6.</v>
      </c>
      <c r="K61" s="342"/>
    </row>
    <row r="62" spans="1:11" ht="53.25" customHeight="1" x14ac:dyDescent="0.2">
      <c r="A62" s="19"/>
      <c r="B62" s="19"/>
      <c r="C62" s="19"/>
      <c r="D62" s="19"/>
      <c r="E62" s="19"/>
      <c r="F62" s="19"/>
      <c r="G62" s="20"/>
      <c r="H62" s="19"/>
      <c r="I62" s="19"/>
      <c r="J62" s="19"/>
      <c r="K62" s="19"/>
    </row>
    <row r="63" spans="1:11" ht="21.75" customHeight="1" x14ac:dyDescent="0.2">
      <c r="A63" s="366" t="s">
        <v>129</v>
      </c>
      <c r="B63" s="366"/>
      <c r="C63" s="366"/>
      <c r="D63" s="366"/>
      <c r="E63" s="16"/>
      <c r="F63" s="21"/>
      <c r="G63" s="16"/>
      <c r="H63" s="367" t="s">
        <v>130</v>
      </c>
      <c r="I63" s="368"/>
      <c r="J63" s="368"/>
      <c r="K63" s="368"/>
    </row>
    <row r="64" spans="1:11" ht="5.0999999999999996" customHeight="1" x14ac:dyDescent="0.2"/>
    <row r="65" spans="1:2" ht="12.75" hidden="1" customHeight="1" x14ac:dyDescent="0.2"/>
    <row r="66" spans="1:2" ht="12.75" hidden="1" customHeight="1" x14ac:dyDescent="0.2">
      <c r="A66" s="1">
        <v>11</v>
      </c>
      <c r="B66" s="1" t="s">
        <v>131</v>
      </c>
    </row>
    <row r="67" spans="1:2" ht="12.75" hidden="1" customHeight="1" x14ac:dyDescent="0.2">
      <c r="A67" s="1">
        <v>12</v>
      </c>
      <c r="B67" s="1" t="s">
        <v>132</v>
      </c>
    </row>
    <row r="68" spans="1:2" ht="12.75" hidden="1" customHeight="1" x14ac:dyDescent="0.2">
      <c r="A68" s="1">
        <v>13</v>
      </c>
      <c r="B68" s="1" t="s">
        <v>133</v>
      </c>
    </row>
    <row r="69" spans="1:2" ht="12.75" hidden="1" customHeight="1" x14ac:dyDescent="0.2">
      <c r="A69" s="1">
        <v>21</v>
      </c>
      <c r="B69" s="1" t="s">
        <v>134</v>
      </c>
    </row>
    <row r="70" spans="1:2" ht="12.75" hidden="1" customHeight="1" x14ac:dyDescent="0.2">
      <c r="A70" s="1">
        <v>22</v>
      </c>
      <c r="B70" s="1" t="s">
        <v>135</v>
      </c>
    </row>
    <row r="71" spans="1:2" ht="12.75" hidden="1" customHeight="1" x14ac:dyDescent="0.2">
      <c r="A71" s="1">
        <v>23</v>
      </c>
      <c r="B71" s="1" t="s">
        <v>136</v>
      </c>
    </row>
    <row r="72" spans="1:2" ht="12.75" hidden="1" customHeight="1" x14ac:dyDescent="0.2">
      <c r="A72" s="1">
        <v>31</v>
      </c>
      <c r="B72" s="1" t="s">
        <v>137</v>
      </c>
    </row>
    <row r="73" spans="1:2" ht="12.75" hidden="1" customHeight="1" x14ac:dyDescent="0.2">
      <c r="A73" s="1">
        <v>41</v>
      </c>
      <c r="B73" s="1" t="s">
        <v>138</v>
      </c>
    </row>
    <row r="74" spans="1:2" ht="12.75" hidden="1" customHeight="1" x14ac:dyDescent="0.2">
      <c r="A74" s="1">
        <v>42</v>
      </c>
      <c r="B74" s="1" t="s">
        <v>139</v>
      </c>
    </row>
    <row r="75" spans="1:2" ht="12.75" hidden="1" customHeight="1" x14ac:dyDescent="0.2"/>
    <row r="76" spans="1:2" ht="12.75" hidden="1" customHeight="1" x14ac:dyDescent="0.2">
      <c r="A76" s="38" t="s">
        <v>140</v>
      </c>
      <c r="B76" s="41" t="s">
        <v>141</v>
      </c>
    </row>
    <row r="77" spans="1:2" ht="12.75" hidden="1" customHeight="1" x14ac:dyDescent="0.2">
      <c r="A77" s="37"/>
      <c r="B77" s="43" t="s">
        <v>142</v>
      </c>
    </row>
    <row r="78" spans="1:2" ht="12.75" hidden="1" customHeight="1" x14ac:dyDescent="0.2">
      <c r="A78" s="37" t="s">
        <v>143</v>
      </c>
      <c r="B78" s="43" t="s">
        <v>144</v>
      </c>
    </row>
    <row r="79" spans="1:2" ht="12.75" hidden="1" customHeight="1" x14ac:dyDescent="0.2">
      <c r="A79" s="37" t="s">
        <v>81</v>
      </c>
      <c r="B79" s="42" t="s">
        <v>145</v>
      </c>
    </row>
    <row r="80" spans="1:2" ht="12.75" hidden="1" customHeight="1" x14ac:dyDescent="0.2">
      <c r="A80" s="37" t="s">
        <v>146</v>
      </c>
      <c r="B80" s="42" t="s">
        <v>147</v>
      </c>
    </row>
    <row r="81" spans="1:2" ht="12.75" hidden="1" customHeight="1" x14ac:dyDescent="0.2">
      <c r="A81" s="37" t="s">
        <v>148</v>
      </c>
      <c r="B81" s="42" t="s">
        <v>149</v>
      </c>
    </row>
    <row r="82" spans="1:2" ht="12.75" hidden="1" customHeight="1" x14ac:dyDescent="0.2"/>
    <row r="83" spans="1:2" ht="12.75" hidden="1" customHeight="1" x14ac:dyDescent="0.2">
      <c r="A83" s="46">
        <v>1</v>
      </c>
      <c r="B83" s="46" t="s">
        <v>150</v>
      </c>
    </row>
    <row r="84" spans="1:2" ht="12.75" hidden="1" customHeight="1" x14ac:dyDescent="0.2">
      <c r="A84" s="46">
        <v>2</v>
      </c>
      <c r="B84" s="46" t="s">
        <v>151</v>
      </c>
    </row>
    <row r="85" spans="1:2" ht="12.75" hidden="1" customHeight="1" x14ac:dyDescent="0.2">
      <c r="A85" s="46">
        <v>3</v>
      </c>
      <c r="B85" s="46" t="s">
        <v>152</v>
      </c>
    </row>
    <row r="86" spans="1:2" ht="12.75" hidden="1" customHeight="1" x14ac:dyDescent="0.2">
      <c r="A86" s="46">
        <v>4</v>
      </c>
      <c r="B86" s="46" t="s">
        <v>153</v>
      </c>
    </row>
    <row r="87" spans="1:2" ht="12.75" hidden="1" customHeight="1" x14ac:dyDescent="0.2">
      <c r="A87" s="46">
        <v>5</v>
      </c>
      <c r="B87" s="46" t="s">
        <v>154</v>
      </c>
    </row>
    <row r="88" spans="1:2" ht="12.75" hidden="1" customHeight="1" x14ac:dyDescent="0.2">
      <c r="A88" s="46">
        <v>6</v>
      </c>
      <c r="B88" s="46" t="s">
        <v>155</v>
      </c>
    </row>
    <row r="89" spans="1:2" ht="12.75" hidden="1" customHeight="1" x14ac:dyDescent="0.2">
      <c r="A89" s="46">
        <v>7</v>
      </c>
      <c r="B89" s="46" t="s">
        <v>156</v>
      </c>
    </row>
    <row r="90" spans="1:2" ht="12.75" hidden="1" customHeight="1" x14ac:dyDescent="0.2">
      <c r="A90" s="46">
        <v>8</v>
      </c>
      <c r="B90" s="46" t="s">
        <v>157</v>
      </c>
    </row>
    <row r="91" spans="1:2" ht="12.75" hidden="1" customHeight="1" x14ac:dyDescent="0.2">
      <c r="A91" s="46">
        <v>9</v>
      </c>
      <c r="B91" s="46" t="s">
        <v>158</v>
      </c>
    </row>
    <row r="92" spans="1:2" ht="12.75" hidden="1" customHeight="1" x14ac:dyDescent="0.2">
      <c r="A92" s="46">
        <v>10</v>
      </c>
      <c r="B92" s="46" t="s">
        <v>159</v>
      </c>
    </row>
    <row r="93" spans="1:2" ht="12.75" hidden="1" customHeight="1" x14ac:dyDescent="0.2">
      <c r="A93" s="46">
        <v>11</v>
      </c>
      <c r="B93" s="46" t="s">
        <v>160</v>
      </c>
    </row>
    <row r="94" spans="1:2" ht="12.75" hidden="1" customHeight="1" x14ac:dyDescent="0.2">
      <c r="A94" s="46">
        <v>12</v>
      </c>
      <c r="B94" s="46" t="s">
        <v>161</v>
      </c>
    </row>
    <row r="95" spans="1:2" ht="12.75" hidden="1" customHeight="1" x14ac:dyDescent="0.2">
      <c r="A95" s="46">
        <v>13</v>
      </c>
      <c r="B95" s="46" t="s">
        <v>162</v>
      </c>
    </row>
    <row r="96" spans="1:2" ht="12.75" hidden="1" customHeight="1" x14ac:dyDescent="0.2">
      <c r="A96" s="46">
        <v>14</v>
      </c>
      <c r="B96" s="46" t="s">
        <v>163</v>
      </c>
    </row>
    <row r="97" spans="1:5" ht="12.75" hidden="1" customHeight="1" x14ac:dyDescent="0.2">
      <c r="A97" s="46">
        <v>15</v>
      </c>
      <c r="B97" s="46" t="s">
        <v>164</v>
      </c>
    </row>
    <row r="98" spans="1:5" ht="12.75" hidden="1" customHeight="1" x14ac:dyDescent="0.2">
      <c r="A98" s="46">
        <v>16</v>
      </c>
      <c r="B98" s="46" t="s">
        <v>165</v>
      </c>
    </row>
    <row r="99" spans="1:5" ht="12.75" hidden="1" customHeight="1" x14ac:dyDescent="0.2">
      <c r="A99" s="46">
        <v>17</v>
      </c>
      <c r="B99" s="46" t="s">
        <v>166</v>
      </c>
    </row>
    <row r="100" spans="1:5" ht="12.75" hidden="1" customHeight="1" x14ac:dyDescent="0.2">
      <c r="A100" s="46">
        <v>18</v>
      </c>
      <c r="B100" s="46" t="s">
        <v>167</v>
      </c>
    </row>
    <row r="101" spans="1:5" ht="12.75" hidden="1" customHeight="1" x14ac:dyDescent="0.2">
      <c r="A101" s="46">
        <v>19</v>
      </c>
      <c r="B101" s="46" t="s">
        <v>168</v>
      </c>
    </row>
    <row r="102" spans="1:5" ht="12.75" hidden="1" customHeight="1" x14ac:dyDescent="0.2">
      <c r="A102" s="46">
        <v>20</v>
      </c>
      <c r="B102" s="46" t="s">
        <v>169</v>
      </c>
    </row>
    <row r="103" spans="1:5" ht="12.75" hidden="1" customHeight="1" x14ac:dyDescent="0.2">
      <c r="A103" s="46">
        <v>21</v>
      </c>
      <c r="B103" s="46" t="s">
        <v>170</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171</v>
      </c>
      <c r="C107" s="1">
        <v>16</v>
      </c>
      <c r="E107" s="44">
        <v>111</v>
      </c>
    </row>
    <row r="108" spans="1:5" ht="12.75" hidden="1" customHeight="1" x14ac:dyDescent="0.2">
      <c r="A108" s="1">
        <v>2</v>
      </c>
      <c r="B108" s="1" t="s">
        <v>172</v>
      </c>
      <c r="C108" s="1">
        <v>14</v>
      </c>
      <c r="E108" s="44">
        <v>112</v>
      </c>
    </row>
    <row r="109" spans="1:5" ht="12.75" hidden="1" customHeight="1" x14ac:dyDescent="0.2">
      <c r="A109" s="1">
        <v>3</v>
      </c>
      <c r="B109" s="1" t="s">
        <v>173</v>
      </c>
      <c r="C109" s="1">
        <v>16</v>
      </c>
      <c r="E109" s="44">
        <v>113</v>
      </c>
    </row>
    <row r="110" spans="1:5" ht="12.75" hidden="1" customHeight="1" x14ac:dyDescent="0.2">
      <c r="A110" s="1">
        <v>4</v>
      </c>
      <c r="B110" s="1" t="s">
        <v>174</v>
      </c>
      <c r="C110" s="1">
        <v>8</v>
      </c>
      <c r="E110" s="44">
        <v>114</v>
      </c>
    </row>
    <row r="111" spans="1:5" ht="12.75" hidden="1" customHeight="1" x14ac:dyDescent="0.2">
      <c r="A111" s="1">
        <v>5</v>
      </c>
      <c r="B111" s="1" t="s">
        <v>175</v>
      </c>
      <c r="C111" s="1">
        <v>18</v>
      </c>
      <c r="E111" s="44">
        <v>115</v>
      </c>
    </row>
    <row r="112" spans="1:5" ht="12.75" hidden="1" customHeight="1" x14ac:dyDescent="0.2">
      <c r="A112" s="1">
        <v>6</v>
      </c>
      <c r="B112" s="1" t="s">
        <v>176</v>
      </c>
      <c r="C112" s="1">
        <v>18</v>
      </c>
      <c r="E112" s="44">
        <v>116</v>
      </c>
    </row>
    <row r="113" spans="1:5" ht="12.75" hidden="1" customHeight="1" x14ac:dyDescent="0.2">
      <c r="A113" s="1">
        <v>7</v>
      </c>
      <c r="B113" s="1" t="s">
        <v>177</v>
      </c>
      <c r="C113" s="1">
        <v>4</v>
      </c>
      <c r="E113" s="44">
        <v>119</v>
      </c>
    </row>
    <row r="114" spans="1:5" ht="12.75" hidden="1" customHeight="1" x14ac:dyDescent="0.2">
      <c r="A114" s="1">
        <v>8</v>
      </c>
      <c r="B114" s="1" t="s">
        <v>178</v>
      </c>
      <c r="C114" s="1">
        <v>8</v>
      </c>
      <c r="E114" s="44">
        <v>121</v>
      </c>
    </row>
    <row r="115" spans="1:5" ht="12.75" hidden="1" customHeight="1" x14ac:dyDescent="0.2">
      <c r="A115" s="1">
        <v>9</v>
      </c>
      <c r="B115" s="1" t="s">
        <v>179</v>
      </c>
      <c r="C115" s="1">
        <v>17</v>
      </c>
      <c r="E115" s="44">
        <v>122</v>
      </c>
    </row>
    <row r="116" spans="1:5" ht="12.75" hidden="1" customHeight="1" x14ac:dyDescent="0.2">
      <c r="A116" s="1">
        <v>10</v>
      </c>
      <c r="B116" s="1" t="s">
        <v>180</v>
      </c>
      <c r="C116" s="1">
        <v>12</v>
      </c>
      <c r="E116" s="44">
        <v>123</v>
      </c>
    </row>
    <row r="117" spans="1:5" ht="12.75" hidden="1" customHeight="1" x14ac:dyDescent="0.2">
      <c r="A117" s="1">
        <v>11</v>
      </c>
      <c r="B117" s="1" t="s">
        <v>181</v>
      </c>
      <c r="C117" s="1">
        <v>2</v>
      </c>
      <c r="E117" s="44">
        <v>124</v>
      </c>
    </row>
    <row r="118" spans="1:5" ht="12.75" hidden="1" customHeight="1" x14ac:dyDescent="0.2">
      <c r="A118" s="1">
        <v>12</v>
      </c>
      <c r="B118" s="1" t="s">
        <v>182</v>
      </c>
      <c r="C118" s="1">
        <v>5</v>
      </c>
      <c r="E118" s="44">
        <v>125</v>
      </c>
    </row>
    <row r="119" spans="1:5" ht="12.75" hidden="1" customHeight="1" x14ac:dyDescent="0.2">
      <c r="A119" s="1">
        <v>13</v>
      </c>
      <c r="B119" s="1" t="s">
        <v>183</v>
      </c>
      <c r="C119" s="1">
        <v>14</v>
      </c>
      <c r="E119" s="44">
        <v>125</v>
      </c>
    </row>
    <row r="120" spans="1:5" ht="12.75" hidden="1" customHeight="1" x14ac:dyDescent="0.2">
      <c r="A120" s="1">
        <v>15</v>
      </c>
      <c r="B120" s="1" t="s">
        <v>184</v>
      </c>
      <c r="C120" s="1">
        <v>20</v>
      </c>
      <c r="E120" s="44">
        <v>126</v>
      </c>
    </row>
    <row r="121" spans="1:5" ht="12.75" hidden="1" customHeight="1" x14ac:dyDescent="0.2">
      <c r="A121" s="1">
        <v>16</v>
      </c>
      <c r="B121" s="1" t="s">
        <v>185</v>
      </c>
      <c r="C121" s="1">
        <v>14</v>
      </c>
      <c r="E121" s="44">
        <v>127</v>
      </c>
    </row>
    <row r="122" spans="1:5" ht="12.75" hidden="1" customHeight="1" x14ac:dyDescent="0.2">
      <c r="A122" s="1">
        <v>17</v>
      </c>
      <c r="B122" s="1" t="s">
        <v>186</v>
      </c>
      <c r="C122" s="1">
        <v>13</v>
      </c>
      <c r="E122" s="44">
        <v>128</v>
      </c>
    </row>
    <row r="123" spans="1:5" ht="12.75" hidden="1" customHeight="1" x14ac:dyDescent="0.2">
      <c r="A123" s="1">
        <v>18</v>
      </c>
      <c r="B123" s="1" t="s">
        <v>187</v>
      </c>
      <c r="C123" s="1">
        <v>7</v>
      </c>
      <c r="E123" s="44">
        <v>129</v>
      </c>
    </row>
    <row r="124" spans="1:5" ht="12.75" hidden="1" customHeight="1" x14ac:dyDescent="0.2">
      <c r="A124" s="1">
        <v>19</v>
      </c>
      <c r="B124" s="1" t="s">
        <v>188</v>
      </c>
      <c r="C124" s="1">
        <v>5</v>
      </c>
      <c r="E124" s="44">
        <v>130</v>
      </c>
    </row>
    <row r="125" spans="1:5" ht="12.75" hidden="1" customHeight="1" x14ac:dyDescent="0.2">
      <c r="A125" s="1">
        <v>20</v>
      </c>
      <c r="B125" s="1" t="s">
        <v>189</v>
      </c>
      <c r="C125" s="1">
        <v>13</v>
      </c>
      <c r="E125" s="44">
        <v>141</v>
      </c>
    </row>
    <row r="126" spans="1:5" ht="12.75" hidden="1" customHeight="1" x14ac:dyDescent="0.2">
      <c r="A126" s="1">
        <v>21</v>
      </c>
      <c r="B126" s="1" t="s">
        <v>190</v>
      </c>
      <c r="C126" s="1">
        <v>14</v>
      </c>
      <c r="E126" s="44">
        <v>142</v>
      </c>
    </row>
    <row r="127" spans="1:5" ht="12.75" hidden="1" customHeight="1" x14ac:dyDescent="0.2">
      <c r="A127" s="1">
        <v>22</v>
      </c>
      <c r="B127" s="1" t="s">
        <v>191</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170</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90</v>
      </c>
      <c r="C655" s="1">
        <v>13</v>
      </c>
      <c r="E655" s="44">
        <v>8413</v>
      </c>
    </row>
    <row r="656" spans="1:5" ht="12.75" hidden="1" customHeight="1" x14ac:dyDescent="0.2">
      <c r="A656" s="1">
        <v>623</v>
      </c>
      <c r="B656" s="1" t="s">
        <v>716</v>
      </c>
      <c r="C656" s="1">
        <v>4</v>
      </c>
      <c r="E656" s="44">
        <v>8421</v>
      </c>
    </row>
    <row r="657" spans="1:5" ht="12.75" hidden="1" customHeight="1" x14ac:dyDescent="0.2">
      <c r="A657" s="1">
        <v>624</v>
      </c>
      <c r="B657" s="1" t="s">
        <v>717</v>
      </c>
      <c r="C657" s="1">
        <v>8</v>
      </c>
      <c r="E657" s="44">
        <v>8422</v>
      </c>
    </row>
    <row r="658" spans="1:5" ht="12.75" hidden="1" customHeight="1" x14ac:dyDescent="0.2">
      <c r="A658" s="1">
        <v>625</v>
      </c>
      <c r="B658" s="1" t="s">
        <v>718</v>
      </c>
      <c r="C658" s="1">
        <v>13</v>
      </c>
      <c r="E658" s="44">
        <v>8423</v>
      </c>
    </row>
    <row r="659" spans="1:5" ht="12.75" hidden="1" customHeight="1" x14ac:dyDescent="0.2">
      <c r="A659" s="1">
        <v>626</v>
      </c>
      <c r="B659" s="1" t="s">
        <v>719</v>
      </c>
      <c r="C659" s="1">
        <v>15</v>
      </c>
      <c r="E659" s="44">
        <v>8424</v>
      </c>
    </row>
    <row r="660" spans="1:5" ht="12.75" hidden="1" customHeight="1" x14ac:dyDescent="0.2">
      <c r="A660" s="1">
        <v>628</v>
      </c>
      <c r="B660" s="1" t="s">
        <v>720</v>
      </c>
      <c r="C660" s="1">
        <v>16</v>
      </c>
      <c r="E660" s="44">
        <v>8425</v>
      </c>
    </row>
    <row r="661" spans="1:5" ht="12.75" hidden="1" customHeight="1" x14ac:dyDescent="0.2">
      <c r="A661" s="1">
        <v>629</v>
      </c>
      <c r="B661" s="1" t="s">
        <v>721</v>
      </c>
      <c r="C661" s="1">
        <v>18</v>
      </c>
      <c r="E661" s="44">
        <v>8430</v>
      </c>
    </row>
    <row r="662" spans="1:5" ht="12.75" hidden="1" customHeight="1" x14ac:dyDescent="0.2">
      <c r="A662" s="1">
        <v>631</v>
      </c>
      <c r="B662" s="1" t="s">
        <v>722</v>
      </c>
      <c r="C662" s="1">
        <v>18</v>
      </c>
      <c r="E662" s="44">
        <v>8510</v>
      </c>
    </row>
    <row r="663" spans="1:5" ht="12.75" hidden="1" customHeight="1" x14ac:dyDescent="0.2">
      <c r="A663" s="1">
        <v>710</v>
      </c>
      <c r="B663" s="1" t="s">
        <v>723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724</v>
      </c>
      <c r="E666" s="44">
        <v>8541</v>
      </c>
    </row>
    <row r="667" spans="1:5" ht="12.75" hidden="1" customHeight="1" x14ac:dyDescent="0.2">
      <c r="A667" s="1">
        <v>10</v>
      </c>
      <c r="B667" s="1" t="s">
        <v>725</v>
      </c>
      <c r="E667" s="44">
        <v>8542</v>
      </c>
    </row>
    <row r="668" spans="1:5" ht="12.75" hidden="1" customHeight="1" x14ac:dyDescent="0.2">
      <c r="A668" s="1">
        <v>12</v>
      </c>
      <c r="B668" s="1" t="s">
        <v>726</v>
      </c>
      <c r="E668" s="44">
        <v>8551</v>
      </c>
    </row>
    <row r="669" spans="1:5" ht="12.75" hidden="1" customHeight="1" x14ac:dyDescent="0.2">
      <c r="A669" s="1">
        <v>15</v>
      </c>
      <c r="B669" s="1" t="s">
        <v>727</v>
      </c>
      <c r="E669" s="44">
        <v>8552</v>
      </c>
    </row>
    <row r="670" spans="1:5" ht="12.75" hidden="1" customHeight="1" x14ac:dyDescent="0.2">
      <c r="A670" s="1">
        <v>17</v>
      </c>
      <c r="B670" s="1" t="s">
        <v>728</v>
      </c>
      <c r="E670" s="44">
        <v>8553</v>
      </c>
    </row>
    <row r="671" spans="1:5" ht="12.75" hidden="1" customHeight="1" x14ac:dyDescent="0.2">
      <c r="A671" s="1">
        <v>18</v>
      </c>
      <c r="B671" s="1" t="s">
        <v>729</v>
      </c>
      <c r="E671" s="44">
        <v>8559</v>
      </c>
    </row>
    <row r="672" spans="1:5" ht="12.75" hidden="1" customHeight="1" x14ac:dyDescent="0.2">
      <c r="A672" s="1">
        <v>20</v>
      </c>
      <c r="B672" s="1" t="s">
        <v>730</v>
      </c>
      <c r="E672" s="44">
        <v>8560</v>
      </c>
    </row>
    <row r="673" spans="1:5" ht="12.75" hidden="1" customHeight="1" x14ac:dyDescent="0.2">
      <c r="A673" s="1">
        <v>25</v>
      </c>
      <c r="B673" s="1" t="s">
        <v>731</v>
      </c>
      <c r="E673" s="44">
        <v>8610</v>
      </c>
    </row>
    <row r="674" spans="1:5" ht="12.75" hidden="1" customHeight="1" x14ac:dyDescent="0.2">
      <c r="A674" s="1">
        <v>27</v>
      </c>
      <c r="B674" s="1" t="s">
        <v>732</v>
      </c>
      <c r="E674" s="44">
        <v>8621</v>
      </c>
    </row>
    <row r="675" spans="1:5" ht="12.75" hidden="1" customHeight="1" x14ac:dyDescent="0.2">
      <c r="A675" s="1">
        <v>28</v>
      </c>
      <c r="B675" s="1" t="s">
        <v>733</v>
      </c>
      <c r="E675" s="44">
        <v>8622</v>
      </c>
    </row>
    <row r="676" spans="1:5" ht="12.75" hidden="1" customHeight="1" x14ac:dyDescent="0.2">
      <c r="A676" s="1">
        <v>30</v>
      </c>
      <c r="B676" s="1" t="s">
        <v>734</v>
      </c>
      <c r="E676" s="44">
        <v>8623</v>
      </c>
    </row>
    <row r="677" spans="1:5" ht="12.75" hidden="1" customHeight="1" x14ac:dyDescent="0.2">
      <c r="A677" s="1">
        <v>32</v>
      </c>
      <c r="B677" s="1" t="s">
        <v>735</v>
      </c>
      <c r="E677" s="44">
        <v>8690</v>
      </c>
    </row>
    <row r="678" spans="1:5" ht="12.75" hidden="1" customHeight="1" x14ac:dyDescent="0.2">
      <c r="A678" s="1">
        <v>33</v>
      </c>
      <c r="B678" s="1" t="s">
        <v>736</v>
      </c>
      <c r="E678" s="44">
        <v>8710</v>
      </c>
    </row>
    <row r="679" spans="1:5" ht="12.75" hidden="1" customHeight="1" x14ac:dyDescent="0.2">
      <c r="A679" s="1">
        <v>34</v>
      </c>
      <c r="B679" s="1" t="s">
        <v>737</v>
      </c>
      <c r="E679" s="44">
        <v>8720</v>
      </c>
    </row>
    <row r="680" spans="1:5" ht="12.75" hidden="1" customHeight="1" x14ac:dyDescent="0.2">
      <c r="A680" s="1">
        <v>36</v>
      </c>
      <c r="B680" s="1" t="s">
        <v>738</v>
      </c>
      <c r="E680" s="44">
        <v>8730</v>
      </c>
    </row>
    <row r="681" spans="1:5" ht="12.75" hidden="1" customHeight="1" x14ac:dyDescent="0.2">
      <c r="A681" s="1">
        <v>40</v>
      </c>
      <c r="B681" s="1" t="s">
        <v>739</v>
      </c>
      <c r="E681" s="44">
        <v>8790</v>
      </c>
    </row>
    <row r="682" spans="1:5" ht="12.75" hidden="1" customHeight="1" x14ac:dyDescent="0.2">
      <c r="A682" s="1">
        <v>41</v>
      </c>
      <c r="B682" s="1" t="s">
        <v>740</v>
      </c>
      <c r="E682" s="44">
        <v>8810</v>
      </c>
    </row>
    <row r="683" spans="1:5" ht="12.75" hidden="1" customHeight="1" x14ac:dyDescent="0.2">
      <c r="A683" s="1">
        <v>48</v>
      </c>
      <c r="B683" s="1" t="s">
        <v>741</v>
      </c>
      <c r="E683" s="44">
        <v>8891</v>
      </c>
    </row>
    <row r="684" spans="1:5" ht="12.75" hidden="1" customHeight="1" x14ac:dyDescent="0.2">
      <c r="A684" s="1">
        <v>49</v>
      </c>
      <c r="B684" s="1" t="s">
        <v>742</v>
      </c>
      <c r="E684" s="44">
        <v>8899</v>
      </c>
    </row>
    <row r="685" spans="1:5" ht="12.75" hidden="1" customHeight="1" x14ac:dyDescent="0.2">
      <c r="A685" s="1">
        <v>52</v>
      </c>
      <c r="B685" s="1" t="s">
        <v>743</v>
      </c>
      <c r="E685" s="44">
        <v>9001</v>
      </c>
    </row>
    <row r="686" spans="1:5" ht="12.75" hidden="1" customHeight="1" x14ac:dyDescent="0.2">
      <c r="A686" s="1">
        <v>54</v>
      </c>
      <c r="B686" s="1" t="s">
        <v>744</v>
      </c>
      <c r="E686" s="44">
        <v>9002</v>
      </c>
    </row>
    <row r="687" spans="1:5" ht="12.75" hidden="1" customHeight="1" x14ac:dyDescent="0.2">
      <c r="A687" s="1">
        <v>55</v>
      </c>
      <c r="B687" s="1" t="s">
        <v>745</v>
      </c>
      <c r="E687" s="44">
        <v>9003</v>
      </c>
    </row>
    <row r="688" spans="1:5" ht="12.75" hidden="1" customHeight="1" x14ac:dyDescent="0.2">
      <c r="A688" s="1">
        <v>60</v>
      </c>
      <c r="B688" s="1" t="s">
        <v>746</v>
      </c>
      <c r="E688" s="44">
        <v>9004</v>
      </c>
    </row>
    <row r="689" spans="1:5" ht="12.75" hidden="1" customHeight="1" x14ac:dyDescent="0.2">
      <c r="A689" s="1">
        <v>61</v>
      </c>
      <c r="B689" s="1" t="s">
        <v>747</v>
      </c>
      <c r="E689" s="44">
        <v>9101</v>
      </c>
    </row>
    <row r="690" spans="1:5" ht="12.75" hidden="1" customHeight="1" x14ac:dyDescent="0.2">
      <c r="A690" s="1">
        <v>65</v>
      </c>
      <c r="B690" s="1" t="s">
        <v>748</v>
      </c>
      <c r="E690" s="44">
        <v>9102</v>
      </c>
    </row>
    <row r="691" spans="1:5" ht="12.75" hidden="1" customHeight="1" x14ac:dyDescent="0.2">
      <c r="A691" s="1">
        <v>76</v>
      </c>
      <c r="B691" s="1" t="s">
        <v>749</v>
      </c>
      <c r="E691" s="44">
        <v>9103</v>
      </c>
    </row>
    <row r="692" spans="1:5" ht="12.75" hidden="1" customHeight="1" x14ac:dyDescent="0.2">
      <c r="A692" s="1">
        <v>77</v>
      </c>
      <c r="B692" s="1" t="s">
        <v>750</v>
      </c>
      <c r="E692" s="44">
        <v>9104</v>
      </c>
    </row>
    <row r="693" spans="1:5" ht="12.75" hidden="1" customHeight="1" x14ac:dyDescent="0.2">
      <c r="A693" s="1">
        <v>80</v>
      </c>
      <c r="B693" s="1" t="s">
        <v>751</v>
      </c>
      <c r="E693" s="44">
        <v>9200</v>
      </c>
    </row>
    <row r="694" spans="1:5" ht="12.75" hidden="1" customHeight="1" x14ac:dyDescent="0.2">
      <c r="A694" s="1">
        <v>86</v>
      </c>
      <c r="B694" s="1" t="s">
        <v>752</v>
      </c>
      <c r="E694" s="44">
        <v>9311</v>
      </c>
    </row>
    <row r="695" spans="1:5" ht="12.75" hidden="1" customHeight="1" x14ac:dyDescent="0.2">
      <c r="A695" s="1">
        <v>90</v>
      </c>
      <c r="B695" s="1" t="s">
        <v>753</v>
      </c>
      <c r="E695" s="44">
        <v>9312</v>
      </c>
    </row>
    <row r="696" spans="1:5" ht="12.75" hidden="1" customHeight="1" x14ac:dyDescent="0.2">
      <c r="A696" s="1">
        <v>95</v>
      </c>
      <c r="B696" s="1" t="s">
        <v>754</v>
      </c>
      <c r="E696" s="44">
        <v>9313</v>
      </c>
    </row>
    <row r="697" spans="1:5" ht="12.75" hidden="1" customHeight="1" x14ac:dyDescent="0.2">
      <c r="A697" s="1">
        <v>96</v>
      </c>
      <c r="B697" s="1" t="s">
        <v>755</v>
      </c>
      <c r="E697" s="44">
        <v>9319</v>
      </c>
    </row>
    <row r="698" spans="1:5" ht="12.75" hidden="1" customHeight="1" x14ac:dyDescent="0.2">
      <c r="A698" s="1">
        <v>102</v>
      </c>
      <c r="B698" s="1" t="s">
        <v>756</v>
      </c>
      <c r="E698" s="44">
        <v>9321</v>
      </c>
    </row>
    <row r="699" spans="1:5" ht="12.75" hidden="1" customHeight="1" x14ac:dyDescent="0.2">
      <c r="A699" s="1">
        <v>106</v>
      </c>
      <c r="B699" s="1" t="s">
        <v>757</v>
      </c>
      <c r="E699" s="44">
        <v>9329</v>
      </c>
    </row>
    <row r="700" spans="1:5" ht="12.75" hidden="1" customHeight="1" x14ac:dyDescent="0.2">
      <c r="A700" s="1">
        <v>110</v>
      </c>
      <c r="B700" s="1" t="s">
        <v>758</v>
      </c>
      <c r="E700" s="44">
        <v>9411</v>
      </c>
    </row>
    <row r="701" spans="1:5" ht="12.75" hidden="1" customHeight="1" x14ac:dyDescent="0.2">
      <c r="A701" s="1">
        <v>120</v>
      </c>
      <c r="B701" s="1" t="s">
        <v>759</v>
      </c>
      <c r="E701" s="44">
        <v>9412</v>
      </c>
    </row>
    <row r="702" spans="1:5" ht="12.75" hidden="1" customHeight="1" x14ac:dyDescent="0.2">
      <c r="A702" s="1">
        <v>121</v>
      </c>
      <c r="B702" s="1" t="s">
        <v>760</v>
      </c>
      <c r="E702" s="44">
        <v>9420</v>
      </c>
    </row>
    <row r="703" spans="1:5" ht="12.75" hidden="1" customHeight="1" x14ac:dyDescent="0.2">
      <c r="A703" s="1">
        <v>122</v>
      </c>
      <c r="B703" s="1" t="s">
        <v>761</v>
      </c>
      <c r="E703" s="44">
        <v>9491</v>
      </c>
    </row>
    <row r="704" spans="1:5" ht="12.75" hidden="1" customHeight="1" x14ac:dyDescent="0.2">
      <c r="A704" s="1">
        <v>123</v>
      </c>
      <c r="B704" s="1" t="s">
        <v>762</v>
      </c>
      <c r="E704" s="44">
        <v>9492</v>
      </c>
    </row>
    <row r="705" spans="1:5" ht="12.75" hidden="1" customHeight="1" x14ac:dyDescent="0.2">
      <c r="A705" s="1">
        <v>160</v>
      </c>
      <c r="B705" s="1" t="s">
        <v>763</v>
      </c>
      <c r="E705" s="44">
        <v>9499</v>
      </c>
    </row>
    <row r="706" spans="1:5" ht="12.75" hidden="1" customHeight="1" x14ac:dyDescent="0.2">
      <c r="A706" s="1">
        <v>185</v>
      </c>
      <c r="B706" s="1" t="s">
        <v>764</v>
      </c>
      <c r="E706" s="44">
        <v>9511</v>
      </c>
    </row>
    <row r="707" spans="1:5" ht="12.75" hidden="1" customHeight="1" x14ac:dyDescent="0.2">
      <c r="A707" s="1">
        <v>196</v>
      </c>
      <c r="B707" s="1" t="s">
        <v>765</v>
      </c>
      <c r="E707" s="44">
        <v>9512</v>
      </c>
    </row>
    <row r="708" spans="1:5" ht="12.75" hidden="1" customHeight="1" x14ac:dyDescent="0.2">
      <c r="A708" s="1">
        <v>240</v>
      </c>
      <c r="B708" s="1" t="s">
        <v>766</v>
      </c>
      <c r="E708" s="44">
        <v>9521</v>
      </c>
    </row>
    <row r="709" spans="1:5" ht="12.75" hidden="1" customHeight="1" x14ac:dyDescent="0.2">
      <c r="A709" s="1">
        <v>241</v>
      </c>
      <c r="B709" s="1" t="s">
        <v>767</v>
      </c>
      <c r="E709" s="44">
        <v>9522</v>
      </c>
    </row>
    <row r="710" spans="1:5" ht="12.75" hidden="1" customHeight="1" x14ac:dyDescent="0.2">
      <c r="A710" s="1">
        <v>242</v>
      </c>
      <c r="B710" s="1" t="s">
        <v>768</v>
      </c>
      <c r="E710" s="44">
        <v>9523</v>
      </c>
    </row>
    <row r="711" spans="1:5" ht="12.75" hidden="1" customHeight="1" x14ac:dyDescent="0.2">
      <c r="A711" s="1">
        <v>250</v>
      </c>
      <c r="B711" s="1" t="s">
        <v>769</v>
      </c>
      <c r="E711" s="44">
        <v>9524</v>
      </c>
    </row>
    <row r="712" spans="1:5" ht="12.75" hidden="1" customHeight="1" x14ac:dyDescent="0.2">
      <c r="A712" s="1">
        <v>256</v>
      </c>
      <c r="B712" s="1" t="s">
        <v>770</v>
      </c>
      <c r="E712" s="44">
        <v>9525</v>
      </c>
    </row>
    <row r="713" spans="1:5" ht="12.75" hidden="1" customHeight="1" x14ac:dyDescent="0.2">
      <c r="A713" s="1">
        <v>258</v>
      </c>
      <c r="B713" s="1" t="s">
        <v>771</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J8:K8"/>
    <mergeCell ref="C18:K18"/>
    <mergeCell ref="C20:K20"/>
    <mergeCell ref="J1:K1"/>
    <mergeCell ref="G1:I1"/>
    <mergeCell ref="E1:F1"/>
    <mergeCell ref="C1:D1"/>
    <mergeCell ref="J2:K2"/>
    <mergeCell ref="A4:K4"/>
    <mergeCell ref="C12:G1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452" activePane="bottomLeft" state="frozen"/>
      <selection pane="bottomLeft" activeCell="D30" sqref="D30"/>
    </sheetView>
  </sheetViews>
  <sheetFormatPr defaultColWidth="0" defaultRowHeight="12" zeroHeight="1" x14ac:dyDescent="0.2"/>
  <cols>
    <col min="1" max="1" width="9" style="287" customWidth="1"/>
    <col min="2" max="2" width="70.7109375" style="287" customWidth="1"/>
    <col min="3" max="3" width="4.28515625" style="287" customWidth="1"/>
    <col min="4" max="5" width="14.7109375" style="287" customWidth="1"/>
    <col min="6" max="6" width="6.85546875" style="287" customWidth="1"/>
    <col min="7" max="7" width="0.85546875" style="303" customWidth="1"/>
    <col min="8" max="248" width="6.7109375" style="288" hidden="1" customWidth="1"/>
    <col min="249" max="16384" width="0" style="288" hidden="1"/>
  </cols>
  <sheetData>
    <row r="1" spans="1:7" s="18" customFormat="1" ht="20.100000000000001" customHeight="1" thickBot="1" x14ac:dyDescent="0.25">
      <c r="A1" s="416" t="s">
        <v>772</v>
      </c>
      <c r="B1" s="417"/>
      <c r="C1" s="420" t="s">
        <v>773</v>
      </c>
      <c r="D1" s="421"/>
      <c r="E1" s="421"/>
      <c r="F1" s="421"/>
    </row>
    <row r="2" spans="1:7" s="23" customFormat="1" ht="39.950000000000003" customHeight="1" thickBot="1" x14ac:dyDescent="0.25">
      <c r="A2" s="422" t="s">
        <v>774</v>
      </c>
      <c r="B2" s="415"/>
      <c r="C2" s="415"/>
      <c r="D2" s="423"/>
      <c r="E2" s="418" t="s">
        <v>775</v>
      </c>
      <c r="F2" s="419"/>
    </row>
    <row r="3" spans="1:7" s="279" customFormat="1" ht="30" customHeight="1" x14ac:dyDescent="0.2">
      <c r="A3" s="414" t="str">
        <f>"za razdoblje "&amp;IF(RefStr!K10="","________________",TEXT(RefStr!K10,"d.mmmm yyyy.")&amp;" do "&amp;IF(RefStr!K12="","______________",TEXT(RefStr!K12,"d. mmmm yyyy.")))</f>
        <v>za razdoblje 1.travanj 2018. do 30. lipanj 2018.</v>
      </c>
      <c r="B3" s="415"/>
      <c r="C3" s="415"/>
      <c r="D3" s="415"/>
      <c r="E3" s="56"/>
      <c r="F3" s="56"/>
    </row>
    <row r="4" spans="1:7" s="23" customFormat="1" ht="15" customHeight="1" x14ac:dyDescent="0.2">
      <c r="A4" s="36" t="s">
        <v>776</v>
      </c>
      <c r="B4" s="409" t="str">
        <f>"RKP: "&amp;IF(RefStr!B6&lt;&gt;"",TEXT(INT(VALUE(RefStr!B6)),"00000"),"_____"&amp;",  "&amp;"MB: "&amp;IF(RefStr!B8&lt;&gt;"",TEXT(INT(VALUE(RefStr!B8)),"00000000"),"________")&amp;"  OIB: "&amp;IF(RefStr!K14&lt;&gt;"",RefStr!K14,"___________"))</f>
        <v>RKP: 34643</v>
      </c>
      <c r="C4" s="410"/>
      <c r="D4" s="410"/>
      <c r="E4" s="411">
        <f>SUM(Skriveni!G2:G976)</f>
        <v>53026499.791999996</v>
      </c>
      <c r="F4" s="412"/>
    </row>
    <row r="5" spans="1:7" s="23" customFormat="1" ht="15" customHeight="1" x14ac:dyDescent="0.2">
      <c r="B5" s="409" t="str">
        <f>"Naziv: "&amp;IF(RefStr!B10&lt;&gt;"",RefStr!B10,"_______________________________________")</f>
        <v>Naziv: OPĆINA KOLAN</v>
      </c>
      <c r="C5" s="410"/>
      <c r="D5" s="410"/>
      <c r="E5" s="413" t="s">
        <v>777</v>
      </c>
      <c r="F5" s="413"/>
    </row>
    <row r="6" spans="1:7" s="23" customFormat="1" ht="15" customHeight="1" x14ac:dyDescent="0.2">
      <c r="A6" s="24"/>
      <c r="B6" s="405" t="str">
        <f xml:space="preserve"> "Razina: " &amp; RefStr!B16 &amp; ", Razdjel: " &amp; TEXT(INT(VALUE(RefStr!B20)), "000")</f>
        <v>Razina: 22, Razdjel: 000</v>
      </c>
      <c r="C6" s="406"/>
      <c r="D6" s="406"/>
      <c r="E6" s="406"/>
      <c r="F6" s="406"/>
    </row>
    <row r="7" spans="1:7" s="23" customFormat="1" ht="15" customHeight="1" x14ac:dyDescent="0.2">
      <c r="A7" s="24"/>
      <c r="B7" s="405" t="str">
        <f>"Djelatnost: " &amp; RefStr!B18 &amp; " " &amp; RefStr!C18</f>
        <v>Djelatnost: 8411 Opće djelatnosti javne uprave</v>
      </c>
      <c r="C7" s="406"/>
      <c r="D7" s="406"/>
      <c r="E7" s="406"/>
      <c r="F7" s="406"/>
    </row>
    <row r="8" spans="1:7" s="23" customFormat="1" ht="14.25" customHeight="1" x14ac:dyDescent="0.2">
      <c r="A8" s="25"/>
      <c r="B8" s="25"/>
      <c r="C8" s="25"/>
      <c r="F8" s="282" t="s">
        <v>778</v>
      </c>
    </row>
    <row r="9" spans="1:7" ht="45.95" customHeight="1" x14ac:dyDescent="0.2">
      <c r="A9" s="318" t="s">
        <v>779</v>
      </c>
      <c r="B9" s="319" t="s">
        <v>780</v>
      </c>
      <c r="C9" s="319" t="s">
        <v>1</v>
      </c>
      <c r="D9" s="320" t="s">
        <v>781</v>
      </c>
      <c r="E9" s="320" t="s">
        <v>782</v>
      </c>
      <c r="F9" s="292" t="s">
        <v>783</v>
      </c>
      <c r="G9" s="288"/>
    </row>
    <row r="10" spans="1:7" x14ac:dyDescent="0.2">
      <c r="A10" s="321">
        <v>1</v>
      </c>
      <c r="B10" s="322">
        <v>2</v>
      </c>
      <c r="C10" s="323">
        <v>3</v>
      </c>
      <c r="D10" s="324">
        <v>4</v>
      </c>
      <c r="E10" s="324">
        <v>5</v>
      </c>
      <c r="F10" s="325">
        <v>6</v>
      </c>
      <c r="G10" s="288"/>
    </row>
    <row r="11" spans="1:7" s="8" customFormat="1" ht="15" customHeight="1" x14ac:dyDescent="0.2">
      <c r="A11" s="403" t="s">
        <v>784</v>
      </c>
      <c r="B11" s="404"/>
      <c r="C11" s="339"/>
      <c r="D11" s="143"/>
      <c r="E11" s="143"/>
      <c r="F11" s="144"/>
    </row>
    <row r="12" spans="1:7" s="8" customFormat="1" x14ac:dyDescent="0.2">
      <c r="A12" s="145">
        <v>6</v>
      </c>
      <c r="B12" s="146" t="s">
        <v>785</v>
      </c>
      <c r="C12" s="335">
        <v>1</v>
      </c>
      <c r="D12" s="147">
        <f>D13+D50+D56+D85+D116+D134+D141+D147</f>
        <v>2065751</v>
      </c>
      <c r="E12" s="147">
        <f>E13+E50+E56+E85+E116+E134+E141+E147</f>
        <v>2716107</v>
      </c>
      <c r="F12" s="148">
        <f>IF(D12&lt;&gt;0,IF(E12/D12&gt;=100,"&gt;&gt;100",E12/D12*100),"-")</f>
        <v>131.48278761573877</v>
      </c>
    </row>
    <row r="13" spans="1:7" s="8" customFormat="1" x14ac:dyDescent="0.2">
      <c r="A13" s="145">
        <v>61</v>
      </c>
      <c r="B13" s="146" t="s">
        <v>786</v>
      </c>
      <c r="C13" s="335">
        <v>2</v>
      </c>
      <c r="D13" s="147">
        <f>D14+D23+D29+D35+D43+D46</f>
        <v>745023</v>
      </c>
      <c r="E13" s="147">
        <f>E14+E23+E29+E35+E43+E46</f>
        <v>1475725</v>
      </c>
      <c r="F13" s="148">
        <f>IF(D13&lt;&gt;0,IF(E13/D13&gt;=100,"&gt;&gt;100",E13/D13*100),"-")</f>
        <v>198.07777746458834</v>
      </c>
    </row>
    <row r="14" spans="1:7" s="8" customFormat="1" x14ac:dyDescent="0.2">
      <c r="A14" s="145">
        <v>611</v>
      </c>
      <c r="B14" s="146" t="s">
        <v>787</v>
      </c>
      <c r="C14" s="335">
        <v>3</v>
      </c>
      <c r="D14" s="147">
        <f>SUM(D15:D20)-D21-D22</f>
        <v>266152</v>
      </c>
      <c r="E14" s="147">
        <f>SUM(E15:E20)-E21-E22</f>
        <v>431714</v>
      </c>
      <c r="F14" s="148">
        <f t="shared" ref="F14:F77" si="0">IF(D14&lt;&gt;0,IF(E14/D14&gt;=100,"&gt;&gt;100",E14/D14*100),"-")</f>
        <v>162.20580720791128</v>
      </c>
    </row>
    <row r="15" spans="1:7" s="8" customFormat="1" x14ac:dyDescent="0.2">
      <c r="A15" s="145">
        <v>6111</v>
      </c>
      <c r="B15" s="146" t="s">
        <v>788</v>
      </c>
      <c r="C15" s="335">
        <v>4</v>
      </c>
      <c r="D15" s="149">
        <v>123641</v>
      </c>
      <c r="E15" s="149">
        <v>431714</v>
      </c>
      <c r="F15" s="148">
        <f t="shared" si="0"/>
        <v>349.16734740094302</v>
      </c>
    </row>
    <row r="16" spans="1:7" s="8" customFormat="1" x14ac:dyDescent="0.2">
      <c r="A16" s="145">
        <v>6112</v>
      </c>
      <c r="B16" s="146" t="s">
        <v>789</v>
      </c>
      <c r="C16" s="335">
        <v>5</v>
      </c>
      <c r="D16" s="149">
        <v>36130</v>
      </c>
      <c r="E16" s="149">
        <v>0</v>
      </c>
      <c r="F16" s="148">
        <f t="shared" si="0"/>
        <v>0</v>
      </c>
    </row>
    <row r="17" spans="1:6" s="8" customFormat="1" x14ac:dyDescent="0.2">
      <c r="A17" s="145">
        <v>6113</v>
      </c>
      <c r="B17" s="146" t="s">
        <v>790</v>
      </c>
      <c r="C17" s="335">
        <v>6</v>
      </c>
      <c r="D17" s="149">
        <v>59304</v>
      </c>
      <c r="E17" s="149">
        <v>0</v>
      </c>
      <c r="F17" s="148">
        <f t="shared" si="0"/>
        <v>0</v>
      </c>
    </row>
    <row r="18" spans="1:6" s="8" customFormat="1" x14ac:dyDescent="0.2">
      <c r="A18" s="145">
        <v>6114</v>
      </c>
      <c r="B18" s="146" t="s">
        <v>791</v>
      </c>
      <c r="C18" s="335">
        <v>7</v>
      </c>
      <c r="D18" s="149">
        <v>0</v>
      </c>
      <c r="E18" s="149">
        <v>0</v>
      </c>
      <c r="F18" s="148" t="str">
        <f t="shared" si="0"/>
        <v>-</v>
      </c>
    </row>
    <row r="19" spans="1:6" s="8" customFormat="1" x14ac:dyDescent="0.2">
      <c r="A19" s="145">
        <v>6115</v>
      </c>
      <c r="B19" s="146" t="s">
        <v>792</v>
      </c>
      <c r="C19" s="335">
        <v>8</v>
      </c>
      <c r="D19" s="149">
        <v>47077</v>
      </c>
      <c r="E19" s="149">
        <v>0</v>
      </c>
      <c r="F19" s="148">
        <f t="shared" si="0"/>
        <v>0</v>
      </c>
    </row>
    <row r="20" spans="1:6" s="8" customFormat="1" x14ac:dyDescent="0.2">
      <c r="A20" s="145">
        <v>6116</v>
      </c>
      <c r="B20" s="146" t="s">
        <v>793</v>
      </c>
      <c r="C20" s="335">
        <v>9</v>
      </c>
      <c r="D20" s="149">
        <v>0</v>
      </c>
      <c r="E20" s="149">
        <v>0</v>
      </c>
      <c r="F20" s="148" t="str">
        <f t="shared" si="0"/>
        <v>-</v>
      </c>
    </row>
    <row r="21" spans="1:6" s="8" customFormat="1" x14ac:dyDescent="0.2">
      <c r="A21" s="145">
        <v>6117</v>
      </c>
      <c r="B21" s="146" t="s">
        <v>794</v>
      </c>
      <c r="C21" s="335">
        <v>10</v>
      </c>
      <c r="D21" s="149">
        <v>0</v>
      </c>
      <c r="E21" s="149">
        <v>0</v>
      </c>
      <c r="F21" s="148" t="str">
        <f t="shared" si="0"/>
        <v>-</v>
      </c>
    </row>
    <row r="22" spans="1:6" s="8" customFormat="1" x14ac:dyDescent="0.2">
      <c r="A22" s="145">
        <v>6119</v>
      </c>
      <c r="B22" s="146" t="s">
        <v>795</v>
      </c>
      <c r="C22" s="335">
        <v>11</v>
      </c>
      <c r="D22" s="149">
        <v>0</v>
      </c>
      <c r="E22" s="149">
        <v>0</v>
      </c>
      <c r="F22" s="148" t="str">
        <f t="shared" si="0"/>
        <v>-</v>
      </c>
    </row>
    <row r="23" spans="1:6" s="8" customFormat="1" x14ac:dyDescent="0.2">
      <c r="A23" s="145">
        <v>612</v>
      </c>
      <c r="B23" s="146" t="s">
        <v>796</v>
      </c>
      <c r="C23" s="335">
        <v>12</v>
      </c>
      <c r="D23" s="147">
        <f>SUM(D24:D27)-D28</f>
        <v>0</v>
      </c>
      <c r="E23" s="147">
        <f>SUM(E24:E27)-E28</f>
        <v>0</v>
      </c>
      <c r="F23" s="150" t="str">
        <f t="shared" si="0"/>
        <v>-</v>
      </c>
    </row>
    <row r="24" spans="1:6" s="8" customFormat="1" x14ac:dyDescent="0.2">
      <c r="A24" s="145">
        <v>6121</v>
      </c>
      <c r="B24" s="146" t="s">
        <v>797</v>
      </c>
      <c r="C24" s="335">
        <v>13</v>
      </c>
      <c r="D24" s="149">
        <v>0</v>
      </c>
      <c r="E24" s="149">
        <v>0</v>
      </c>
      <c r="F24" s="148" t="str">
        <f t="shared" si="0"/>
        <v>-</v>
      </c>
    </row>
    <row r="25" spans="1:6" s="8" customFormat="1" x14ac:dyDescent="0.2">
      <c r="A25" s="145">
        <v>6122</v>
      </c>
      <c r="B25" s="146" t="s">
        <v>798</v>
      </c>
      <c r="C25" s="335">
        <v>14</v>
      </c>
      <c r="D25" s="149">
        <v>0</v>
      </c>
      <c r="E25" s="149">
        <v>0</v>
      </c>
      <c r="F25" s="148" t="str">
        <f t="shared" si="0"/>
        <v>-</v>
      </c>
    </row>
    <row r="26" spans="1:6" s="8" customFormat="1" x14ac:dyDescent="0.2">
      <c r="A26" s="145">
        <v>6123</v>
      </c>
      <c r="B26" s="151" t="s">
        <v>799</v>
      </c>
      <c r="C26" s="335">
        <v>15</v>
      </c>
      <c r="D26" s="149">
        <v>0</v>
      </c>
      <c r="E26" s="149">
        <v>0</v>
      </c>
      <c r="F26" s="148" t="str">
        <f t="shared" si="0"/>
        <v>-</v>
      </c>
    </row>
    <row r="27" spans="1:6" s="8" customFormat="1" x14ac:dyDescent="0.2">
      <c r="A27" s="145">
        <v>6124</v>
      </c>
      <c r="B27" s="146" t="s">
        <v>800</v>
      </c>
      <c r="C27" s="335">
        <v>16</v>
      </c>
      <c r="D27" s="149">
        <v>0</v>
      </c>
      <c r="E27" s="149">
        <v>0</v>
      </c>
      <c r="F27" s="148" t="str">
        <f t="shared" si="0"/>
        <v>-</v>
      </c>
    </row>
    <row r="28" spans="1:6" s="8" customFormat="1" x14ac:dyDescent="0.2">
      <c r="A28" s="145">
        <v>6125</v>
      </c>
      <c r="B28" s="146" t="s">
        <v>801</v>
      </c>
      <c r="C28" s="335">
        <v>17</v>
      </c>
      <c r="D28" s="149">
        <v>0</v>
      </c>
      <c r="E28" s="149">
        <v>0</v>
      </c>
      <c r="F28" s="148" t="str">
        <f t="shared" si="0"/>
        <v>-</v>
      </c>
    </row>
    <row r="29" spans="1:6" s="8" customFormat="1" x14ac:dyDescent="0.2">
      <c r="A29" s="145">
        <v>613</v>
      </c>
      <c r="B29" s="146" t="s">
        <v>802</v>
      </c>
      <c r="C29" s="335">
        <v>18</v>
      </c>
      <c r="D29" s="147">
        <f>SUM(D30:D34)</f>
        <v>448026</v>
      </c>
      <c r="E29" s="147">
        <f>SUM(E30:E34)</f>
        <v>1003235</v>
      </c>
      <c r="F29" s="150">
        <f t="shared" si="0"/>
        <v>223.92338837478181</v>
      </c>
    </row>
    <row r="30" spans="1:6" s="8" customFormat="1" x14ac:dyDescent="0.2">
      <c r="A30" s="145">
        <v>6131</v>
      </c>
      <c r="B30" s="146" t="s">
        <v>803</v>
      </c>
      <c r="C30" s="335">
        <v>19</v>
      </c>
      <c r="D30" s="149">
        <v>301572</v>
      </c>
      <c r="E30" s="149">
        <v>249171</v>
      </c>
      <c r="F30" s="148">
        <f t="shared" si="0"/>
        <v>82.624049978114684</v>
      </c>
    </row>
    <row r="31" spans="1:6" s="8" customFormat="1" x14ac:dyDescent="0.2">
      <c r="A31" s="145">
        <v>6132</v>
      </c>
      <c r="B31" s="146" t="s">
        <v>804</v>
      </c>
      <c r="C31" s="335">
        <v>20</v>
      </c>
      <c r="D31" s="149">
        <v>0</v>
      </c>
      <c r="E31" s="149">
        <v>0</v>
      </c>
      <c r="F31" s="148" t="str">
        <f t="shared" si="0"/>
        <v>-</v>
      </c>
    </row>
    <row r="32" spans="1:6" s="8" customFormat="1" x14ac:dyDescent="0.2">
      <c r="A32" s="145">
        <v>6133</v>
      </c>
      <c r="B32" s="146" t="s">
        <v>805</v>
      </c>
      <c r="C32" s="335">
        <v>21</v>
      </c>
      <c r="D32" s="149">
        <v>0</v>
      </c>
      <c r="E32" s="149">
        <v>0</v>
      </c>
      <c r="F32" s="148" t="str">
        <f t="shared" si="0"/>
        <v>-</v>
      </c>
    </row>
    <row r="33" spans="1:6" s="8" customFormat="1" x14ac:dyDescent="0.2">
      <c r="A33" s="145">
        <v>6134</v>
      </c>
      <c r="B33" s="146" t="s">
        <v>806</v>
      </c>
      <c r="C33" s="335">
        <v>22</v>
      </c>
      <c r="D33" s="149">
        <v>146454</v>
      </c>
      <c r="E33" s="149">
        <v>754064</v>
      </c>
      <c r="F33" s="148">
        <f t="shared" si="0"/>
        <v>514.88112308301584</v>
      </c>
    </row>
    <row r="34" spans="1:6" s="8" customFormat="1" x14ac:dyDescent="0.2">
      <c r="A34" s="145">
        <v>6135</v>
      </c>
      <c r="B34" s="146" t="s">
        <v>807</v>
      </c>
      <c r="C34" s="335">
        <v>23</v>
      </c>
      <c r="D34" s="149">
        <v>0</v>
      </c>
      <c r="E34" s="149">
        <v>0</v>
      </c>
      <c r="F34" s="148" t="str">
        <f t="shared" si="0"/>
        <v>-</v>
      </c>
    </row>
    <row r="35" spans="1:6" s="8" customFormat="1" x14ac:dyDescent="0.2">
      <c r="A35" s="145">
        <v>614</v>
      </c>
      <c r="B35" s="146" t="s">
        <v>808</v>
      </c>
      <c r="C35" s="335">
        <v>24</v>
      </c>
      <c r="D35" s="147">
        <f>SUM(D36:D42)</f>
        <v>30845</v>
      </c>
      <c r="E35" s="147">
        <f>SUM(E36:E42)</f>
        <v>40776</v>
      </c>
      <c r="F35" s="150">
        <f t="shared" si="0"/>
        <v>132.19646620197761</v>
      </c>
    </row>
    <row r="36" spans="1:6" s="8" customFormat="1" x14ac:dyDescent="0.2">
      <c r="A36" s="145">
        <v>6141</v>
      </c>
      <c r="B36" s="146" t="s">
        <v>809</v>
      </c>
      <c r="C36" s="335">
        <v>25</v>
      </c>
      <c r="D36" s="149">
        <v>0</v>
      </c>
      <c r="E36" s="149">
        <v>0</v>
      </c>
      <c r="F36" s="148" t="str">
        <f t="shared" si="0"/>
        <v>-</v>
      </c>
    </row>
    <row r="37" spans="1:6" s="8" customFormat="1" x14ac:dyDescent="0.2">
      <c r="A37" s="145">
        <v>6142</v>
      </c>
      <c r="B37" s="146" t="s">
        <v>810</v>
      </c>
      <c r="C37" s="335">
        <v>26</v>
      </c>
      <c r="D37" s="149">
        <v>29445</v>
      </c>
      <c r="E37" s="149">
        <v>40776</v>
      </c>
      <c r="F37" s="148">
        <f t="shared" si="0"/>
        <v>138.48191543555782</v>
      </c>
    </row>
    <row r="38" spans="1:6" s="8" customFormat="1" x14ac:dyDescent="0.2">
      <c r="A38" s="145">
        <v>6143</v>
      </c>
      <c r="B38" s="146" t="s">
        <v>811</v>
      </c>
      <c r="C38" s="335">
        <v>27</v>
      </c>
      <c r="D38" s="149">
        <v>0</v>
      </c>
      <c r="E38" s="149">
        <v>0</v>
      </c>
      <c r="F38" s="148" t="str">
        <f t="shared" si="0"/>
        <v>-</v>
      </c>
    </row>
    <row r="39" spans="1:6" s="8" customFormat="1" x14ac:dyDescent="0.2">
      <c r="A39" s="145">
        <v>6145</v>
      </c>
      <c r="B39" s="146" t="s">
        <v>812</v>
      </c>
      <c r="C39" s="335">
        <v>28</v>
      </c>
      <c r="D39" s="149">
        <v>1400</v>
      </c>
      <c r="E39" s="149">
        <v>0</v>
      </c>
      <c r="F39" s="148">
        <f t="shared" si="0"/>
        <v>0</v>
      </c>
    </row>
    <row r="40" spans="1:6" s="8" customFormat="1" x14ac:dyDescent="0.2">
      <c r="A40" s="145">
        <v>6146</v>
      </c>
      <c r="B40" s="146" t="s">
        <v>813</v>
      </c>
      <c r="C40" s="335">
        <v>29</v>
      </c>
      <c r="D40" s="149">
        <v>0</v>
      </c>
      <c r="E40" s="149">
        <v>0</v>
      </c>
      <c r="F40" s="148" t="str">
        <f t="shared" si="0"/>
        <v>-</v>
      </c>
    </row>
    <row r="41" spans="1:6" s="8" customFormat="1" x14ac:dyDescent="0.2">
      <c r="A41" s="145">
        <v>6147</v>
      </c>
      <c r="B41" s="146" t="s">
        <v>814</v>
      </c>
      <c r="C41" s="335">
        <v>30</v>
      </c>
      <c r="D41" s="149">
        <v>0</v>
      </c>
      <c r="E41" s="149">
        <v>0</v>
      </c>
      <c r="F41" s="148" t="str">
        <f t="shared" si="0"/>
        <v>-</v>
      </c>
    </row>
    <row r="42" spans="1:6" s="8" customFormat="1" x14ac:dyDescent="0.2">
      <c r="A42" s="145">
        <v>6148</v>
      </c>
      <c r="B42" s="146" t="s">
        <v>815</v>
      </c>
      <c r="C42" s="335">
        <v>31</v>
      </c>
      <c r="D42" s="149">
        <v>0</v>
      </c>
      <c r="E42" s="149">
        <v>0</v>
      </c>
      <c r="F42" s="148" t="str">
        <f t="shared" si="0"/>
        <v>-</v>
      </c>
    </row>
    <row r="43" spans="1:6" s="8" customFormat="1" x14ac:dyDescent="0.2">
      <c r="A43" s="145">
        <v>615</v>
      </c>
      <c r="B43" s="146" t="s">
        <v>816</v>
      </c>
      <c r="C43" s="335">
        <v>32</v>
      </c>
      <c r="D43" s="147">
        <f>SUM(D44:D45)</f>
        <v>0</v>
      </c>
      <c r="E43" s="147">
        <f>SUM(E44:E45)</f>
        <v>0</v>
      </c>
      <c r="F43" s="150" t="str">
        <f t="shared" si="0"/>
        <v>-</v>
      </c>
    </row>
    <row r="44" spans="1:6" s="8" customFormat="1" x14ac:dyDescent="0.2">
      <c r="A44" s="145">
        <v>6151</v>
      </c>
      <c r="B44" s="146" t="s">
        <v>817</v>
      </c>
      <c r="C44" s="335">
        <v>33</v>
      </c>
      <c r="D44" s="149">
        <v>0</v>
      </c>
      <c r="E44" s="149">
        <v>0</v>
      </c>
      <c r="F44" s="148" t="str">
        <f t="shared" si="0"/>
        <v>-</v>
      </c>
    </row>
    <row r="45" spans="1:6" s="8" customFormat="1" x14ac:dyDescent="0.2">
      <c r="A45" s="145">
        <v>6152</v>
      </c>
      <c r="B45" s="146" t="s">
        <v>818</v>
      </c>
      <c r="C45" s="335">
        <v>34</v>
      </c>
      <c r="D45" s="149">
        <v>0</v>
      </c>
      <c r="E45" s="149">
        <v>0</v>
      </c>
      <c r="F45" s="148" t="str">
        <f t="shared" si="0"/>
        <v>-</v>
      </c>
    </row>
    <row r="46" spans="1:6" s="8" customFormat="1" x14ac:dyDescent="0.2">
      <c r="A46" s="145">
        <v>616</v>
      </c>
      <c r="B46" s="146" t="s">
        <v>819</v>
      </c>
      <c r="C46" s="335">
        <v>35</v>
      </c>
      <c r="D46" s="147">
        <f>SUM(D47:D49)</f>
        <v>0</v>
      </c>
      <c r="E46" s="147">
        <f>SUM(E47:E49)</f>
        <v>0</v>
      </c>
      <c r="F46" s="150" t="str">
        <f t="shared" si="0"/>
        <v>-</v>
      </c>
    </row>
    <row r="47" spans="1:6" s="8" customFormat="1" x14ac:dyDescent="0.2">
      <c r="A47" s="145">
        <v>6161</v>
      </c>
      <c r="B47" s="146" t="s">
        <v>820</v>
      </c>
      <c r="C47" s="335">
        <v>36</v>
      </c>
      <c r="D47" s="149">
        <v>0</v>
      </c>
      <c r="E47" s="149">
        <v>0</v>
      </c>
      <c r="F47" s="148" t="str">
        <f t="shared" si="0"/>
        <v>-</v>
      </c>
    </row>
    <row r="48" spans="1:6" s="8" customFormat="1" x14ac:dyDescent="0.2">
      <c r="A48" s="145">
        <v>6162</v>
      </c>
      <c r="B48" s="146" t="s">
        <v>821</v>
      </c>
      <c r="C48" s="335">
        <v>37</v>
      </c>
      <c r="D48" s="149">
        <v>0</v>
      </c>
      <c r="E48" s="149">
        <v>0</v>
      </c>
      <c r="F48" s="148" t="str">
        <f t="shared" si="0"/>
        <v>-</v>
      </c>
    </row>
    <row r="49" spans="1:6" s="8" customFormat="1" x14ac:dyDescent="0.2">
      <c r="A49" s="145">
        <v>6163</v>
      </c>
      <c r="B49" s="146" t="s">
        <v>822</v>
      </c>
      <c r="C49" s="335">
        <v>38</v>
      </c>
      <c r="D49" s="149">
        <v>0</v>
      </c>
      <c r="E49" s="149">
        <v>0</v>
      </c>
      <c r="F49" s="148" t="str">
        <f t="shared" si="0"/>
        <v>-</v>
      </c>
    </row>
    <row r="50" spans="1:6" s="8" customFormat="1" x14ac:dyDescent="0.2">
      <c r="A50" s="145">
        <v>62</v>
      </c>
      <c r="B50" s="146" t="s">
        <v>823</v>
      </c>
      <c r="C50" s="335">
        <v>39</v>
      </c>
      <c r="D50" s="147">
        <f>D51+D54+D55</f>
        <v>0</v>
      </c>
      <c r="E50" s="147">
        <f>E51+E54+E55</f>
        <v>0</v>
      </c>
      <c r="F50" s="150" t="str">
        <f t="shared" si="0"/>
        <v>-</v>
      </c>
    </row>
    <row r="51" spans="1:6" s="8" customFormat="1" x14ac:dyDescent="0.2">
      <c r="A51" s="145">
        <v>621</v>
      </c>
      <c r="B51" s="146" t="s">
        <v>824</v>
      </c>
      <c r="C51" s="335">
        <v>40</v>
      </c>
      <c r="D51" s="147">
        <f>SUM(D52:D53)</f>
        <v>0</v>
      </c>
      <c r="E51" s="147">
        <f>SUM(E52:E53)</f>
        <v>0</v>
      </c>
      <c r="F51" s="150" t="str">
        <f t="shared" si="0"/>
        <v>-</v>
      </c>
    </row>
    <row r="52" spans="1:6" s="8" customFormat="1" x14ac:dyDescent="0.2">
      <c r="A52" s="145">
        <v>6211</v>
      </c>
      <c r="B52" s="146" t="s">
        <v>825</v>
      </c>
      <c r="C52" s="335">
        <v>41</v>
      </c>
      <c r="D52" s="149">
        <v>0</v>
      </c>
      <c r="E52" s="149">
        <v>0</v>
      </c>
      <c r="F52" s="148" t="str">
        <f t="shared" si="0"/>
        <v>-</v>
      </c>
    </row>
    <row r="53" spans="1:6" s="8" customFormat="1" x14ac:dyDescent="0.2">
      <c r="A53" s="145">
        <v>6212</v>
      </c>
      <c r="B53" s="146" t="s">
        <v>826</v>
      </c>
      <c r="C53" s="335">
        <v>42</v>
      </c>
      <c r="D53" s="149">
        <v>0</v>
      </c>
      <c r="E53" s="149">
        <v>0</v>
      </c>
      <c r="F53" s="148" t="str">
        <f t="shared" si="0"/>
        <v>-</v>
      </c>
    </row>
    <row r="54" spans="1:6" s="8" customFormat="1" x14ac:dyDescent="0.2">
      <c r="A54" s="145">
        <v>622</v>
      </c>
      <c r="B54" s="146" t="s">
        <v>827</v>
      </c>
      <c r="C54" s="335">
        <v>43</v>
      </c>
      <c r="D54" s="149">
        <v>0</v>
      </c>
      <c r="E54" s="149">
        <v>0</v>
      </c>
      <c r="F54" s="148" t="str">
        <f t="shared" si="0"/>
        <v>-</v>
      </c>
    </row>
    <row r="55" spans="1:6" s="8" customFormat="1" x14ac:dyDescent="0.2">
      <c r="A55" s="145">
        <v>623</v>
      </c>
      <c r="B55" s="146" t="s">
        <v>828</v>
      </c>
      <c r="C55" s="335">
        <v>44</v>
      </c>
      <c r="D55" s="149">
        <v>0</v>
      </c>
      <c r="E55" s="149">
        <v>0</v>
      </c>
      <c r="F55" s="148" t="str">
        <f t="shared" si="0"/>
        <v>-</v>
      </c>
    </row>
    <row r="56" spans="1:6" s="8" customFormat="1" ht="24" x14ac:dyDescent="0.2">
      <c r="A56" s="145">
        <v>63</v>
      </c>
      <c r="B56" s="146" t="s">
        <v>829</v>
      </c>
      <c r="C56" s="335">
        <v>45</v>
      </c>
      <c r="D56" s="147">
        <f>D57+D60+D65+D68+D71+D74+D77+D80</f>
        <v>0</v>
      </c>
      <c r="E56" s="147">
        <f>E57+E60+E65+E68+E71+E74+E77+E80</f>
        <v>0</v>
      </c>
      <c r="F56" s="150" t="str">
        <f t="shared" si="0"/>
        <v>-</v>
      </c>
    </row>
    <row r="57" spans="1:6" s="8" customFormat="1" x14ac:dyDescent="0.2">
      <c r="A57" s="145">
        <v>631</v>
      </c>
      <c r="B57" s="146" t="s">
        <v>830</v>
      </c>
      <c r="C57" s="335">
        <v>46</v>
      </c>
      <c r="D57" s="147">
        <f>D58+D59</f>
        <v>0</v>
      </c>
      <c r="E57" s="147">
        <f>E58+E59</f>
        <v>0</v>
      </c>
      <c r="F57" s="150" t="str">
        <f t="shared" si="0"/>
        <v>-</v>
      </c>
    </row>
    <row r="58" spans="1:6" s="8" customFormat="1" x14ac:dyDescent="0.2">
      <c r="A58" s="145">
        <v>6311</v>
      </c>
      <c r="B58" s="146" t="s">
        <v>831</v>
      </c>
      <c r="C58" s="335">
        <v>47</v>
      </c>
      <c r="D58" s="149">
        <v>0</v>
      </c>
      <c r="E58" s="149">
        <v>0</v>
      </c>
      <c r="F58" s="148" t="str">
        <f t="shared" si="0"/>
        <v>-</v>
      </c>
    </row>
    <row r="59" spans="1:6" s="8" customFormat="1" x14ac:dyDescent="0.2">
      <c r="A59" s="145">
        <v>6312</v>
      </c>
      <c r="B59" s="146" t="s">
        <v>832</v>
      </c>
      <c r="C59" s="335">
        <v>48</v>
      </c>
      <c r="D59" s="149">
        <v>0</v>
      </c>
      <c r="E59" s="149">
        <v>0</v>
      </c>
      <c r="F59" s="148" t="str">
        <f t="shared" si="0"/>
        <v>-</v>
      </c>
    </row>
    <row r="60" spans="1:6" s="8" customFormat="1" x14ac:dyDescent="0.2">
      <c r="A60" s="145">
        <v>632</v>
      </c>
      <c r="B60" s="146" t="s">
        <v>833</v>
      </c>
      <c r="C60" s="335">
        <v>49</v>
      </c>
      <c r="D60" s="147">
        <f>SUM(D61:D64)</f>
        <v>0</v>
      </c>
      <c r="E60" s="147">
        <f>SUM(E61:E64)</f>
        <v>0</v>
      </c>
      <c r="F60" s="150" t="str">
        <f t="shared" si="0"/>
        <v>-</v>
      </c>
    </row>
    <row r="61" spans="1:6" s="8" customFormat="1" x14ac:dyDescent="0.2">
      <c r="A61" s="145">
        <v>6321</v>
      </c>
      <c r="B61" s="146" t="s">
        <v>834</v>
      </c>
      <c r="C61" s="335">
        <v>50</v>
      </c>
      <c r="D61" s="149">
        <v>0</v>
      </c>
      <c r="E61" s="149">
        <v>0</v>
      </c>
      <c r="F61" s="148" t="str">
        <f t="shared" si="0"/>
        <v>-</v>
      </c>
    </row>
    <row r="62" spans="1:6" s="8" customFormat="1" x14ac:dyDescent="0.2">
      <c r="A62" s="145">
        <v>6322</v>
      </c>
      <c r="B62" s="146" t="s">
        <v>835</v>
      </c>
      <c r="C62" s="335">
        <v>51</v>
      </c>
      <c r="D62" s="149">
        <v>0</v>
      </c>
      <c r="E62" s="149">
        <v>0</v>
      </c>
      <c r="F62" s="148" t="str">
        <f t="shared" si="0"/>
        <v>-</v>
      </c>
    </row>
    <row r="63" spans="1:6" s="8" customFormat="1" x14ac:dyDescent="0.2">
      <c r="A63" s="145">
        <v>6323</v>
      </c>
      <c r="B63" s="146" t="s">
        <v>836</v>
      </c>
      <c r="C63" s="335">
        <v>52</v>
      </c>
      <c r="D63" s="149">
        <v>0</v>
      </c>
      <c r="E63" s="149">
        <v>0</v>
      </c>
      <c r="F63" s="148" t="str">
        <f t="shared" si="0"/>
        <v>-</v>
      </c>
    </row>
    <row r="64" spans="1:6" s="8" customFormat="1" x14ac:dyDescent="0.2">
      <c r="A64" s="145">
        <v>6324</v>
      </c>
      <c r="B64" s="146" t="s">
        <v>837</v>
      </c>
      <c r="C64" s="335">
        <v>53</v>
      </c>
      <c r="D64" s="149">
        <v>0</v>
      </c>
      <c r="E64" s="149">
        <v>0</v>
      </c>
      <c r="F64" s="148" t="str">
        <f t="shared" si="0"/>
        <v>-</v>
      </c>
    </row>
    <row r="65" spans="1:6" s="8" customFormat="1" x14ac:dyDescent="0.2">
      <c r="A65" s="145">
        <v>633</v>
      </c>
      <c r="B65" s="146" t="s">
        <v>838</v>
      </c>
      <c r="C65" s="335">
        <v>54</v>
      </c>
      <c r="D65" s="147">
        <f>SUM(D66:D67)</f>
        <v>0</v>
      </c>
      <c r="E65" s="147">
        <f>SUM(E66:E67)</f>
        <v>0</v>
      </c>
      <c r="F65" s="150" t="str">
        <f t="shared" si="0"/>
        <v>-</v>
      </c>
    </row>
    <row r="66" spans="1:6" s="8" customFormat="1" x14ac:dyDescent="0.2">
      <c r="A66" s="145">
        <v>6331</v>
      </c>
      <c r="B66" s="146" t="s">
        <v>839</v>
      </c>
      <c r="C66" s="335">
        <v>55</v>
      </c>
      <c r="D66" s="149">
        <v>0</v>
      </c>
      <c r="E66" s="149">
        <v>0</v>
      </c>
      <c r="F66" s="148" t="str">
        <f t="shared" si="0"/>
        <v>-</v>
      </c>
    </row>
    <row r="67" spans="1:6" s="8" customFormat="1" x14ac:dyDescent="0.2">
      <c r="A67" s="145">
        <v>6332</v>
      </c>
      <c r="B67" s="146" t="s">
        <v>840</v>
      </c>
      <c r="C67" s="335">
        <v>56</v>
      </c>
      <c r="D67" s="149">
        <v>0</v>
      </c>
      <c r="E67" s="149">
        <v>0</v>
      </c>
      <c r="F67" s="148" t="str">
        <f t="shared" si="0"/>
        <v>-</v>
      </c>
    </row>
    <row r="68" spans="1:6" s="8" customFormat="1" x14ac:dyDescent="0.2">
      <c r="A68" s="145">
        <v>634</v>
      </c>
      <c r="B68" s="146" t="s">
        <v>841</v>
      </c>
      <c r="C68" s="335">
        <v>57</v>
      </c>
      <c r="D68" s="147">
        <f>SUM(D69:D70)</f>
        <v>0</v>
      </c>
      <c r="E68" s="147">
        <f>SUM(E69:E70)</f>
        <v>0</v>
      </c>
      <c r="F68" s="150" t="str">
        <f t="shared" si="0"/>
        <v>-</v>
      </c>
    </row>
    <row r="69" spans="1:6" s="8" customFormat="1" x14ac:dyDescent="0.2">
      <c r="A69" s="145">
        <v>6341</v>
      </c>
      <c r="B69" s="146" t="s">
        <v>842</v>
      </c>
      <c r="C69" s="335">
        <v>58</v>
      </c>
      <c r="D69" s="149">
        <v>0</v>
      </c>
      <c r="E69" s="149">
        <v>0</v>
      </c>
      <c r="F69" s="148" t="str">
        <f t="shared" si="0"/>
        <v>-</v>
      </c>
    </row>
    <row r="70" spans="1:6" s="8" customFormat="1" x14ac:dyDescent="0.2">
      <c r="A70" s="145">
        <v>6342</v>
      </c>
      <c r="B70" s="146" t="s">
        <v>843</v>
      </c>
      <c r="C70" s="335">
        <v>59</v>
      </c>
      <c r="D70" s="149">
        <v>0</v>
      </c>
      <c r="E70" s="149">
        <v>0</v>
      </c>
      <c r="F70" s="148" t="str">
        <f t="shared" si="0"/>
        <v>-</v>
      </c>
    </row>
    <row r="71" spans="1:6" s="8" customFormat="1" x14ac:dyDescent="0.2">
      <c r="A71" s="145">
        <v>635</v>
      </c>
      <c r="B71" s="146" t="s">
        <v>844</v>
      </c>
      <c r="C71" s="335">
        <v>60</v>
      </c>
      <c r="D71" s="147">
        <f>SUM(D72:D73)</f>
        <v>0</v>
      </c>
      <c r="E71" s="147">
        <f>SUM(E72:E73)</f>
        <v>0</v>
      </c>
      <c r="F71" s="150" t="str">
        <f t="shared" si="0"/>
        <v>-</v>
      </c>
    </row>
    <row r="72" spans="1:6" s="8" customFormat="1" x14ac:dyDescent="0.2">
      <c r="A72" s="145">
        <v>6351</v>
      </c>
      <c r="B72" s="146" t="s">
        <v>845</v>
      </c>
      <c r="C72" s="335">
        <v>61</v>
      </c>
      <c r="D72" s="149">
        <v>0</v>
      </c>
      <c r="E72" s="149">
        <v>0</v>
      </c>
      <c r="F72" s="148" t="str">
        <f t="shared" si="0"/>
        <v>-</v>
      </c>
    </row>
    <row r="73" spans="1:6" s="8" customFormat="1" x14ac:dyDescent="0.2">
      <c r="A73" s="145">
        <v>6352</v>
      </c>
      <c r="B73" s="146" t="s">
        <v>846</v>
      </c>
      <c r="C73" s="335">
        <v>62</v>
      </c>
      <c r="D73" s="149">
        <v>0</v>
      </c>
      <c r="E73" s="149">
        <v>0</v>
      </c>
      <c r="F73" s="148" t="str">
        <f t="shared" si="0"/>
        <v>-</v>
      </c>
    </row>
    <row r="74" spans="1:6" s="8" customFormat="1" x14ac:dyDescent="0.2">
      <c r="A74" s="145" t="s">
        <v>847</v>
      </c>
      <c r="B74" s="151" t="s">
        <v>848</v>
      </c>
      <c r="C74" s="335">
        <v>63</v>
      </c>
      <c r="D74" s="147">
        <f>SUM(D75:D76)</f>
        <v>0</v>
      </c>
      <c r="E74" s="147">
        <f>SUM(E75:E76)</f>
        <v>0</v>
      </c>
      <c r="F74" s="150" t="str">
        <f t="shared" si="0"/>
        <v>-</v>
      </c>
    </row>
    <row r="75" spans="1:6" s="8" customFormat="1" x14ac:dyDescent="0.2">
      <c r="A75" s="145" t="s">
        <v>849</v>
      </c>
      <c r="B75" s="146" t="s">
        <v>850</v>
      </c>
      <c r="C75" s="335">
        <v>64</v>
      </c>
      <c r="D75" s="149">
        <v>0</v>
      </c>
      <c r="E75" s="149">
        <v>0</v>
      </c>
      <c r="F75" s="148" t="str">
        <f t="shared" si="0"/>
        <v>-</v>
      </c>
    </row>
    <row r="76" spans="1:6" s="8" customFormat="1" x14ac:dyDescent="0.2">
      <c r="A76" s="145" t="s">
        <v>851</v>
      </c>
      <c r="B76" s="146" t="s">
        <v>852</v>
      </c>
      <c r="C76" s="335">
        <v>65</v>
      </c>
      <c r="D76" s="149">
        <v>0</v>
      </c>
      <c r="E76" s="149">
        <v>0</v>
      </c>
      <c r="F76" s="148" t="str">
        <f t="shared" si="0"/>
        <v>-</v>
      </c>
    </row>
    <row r="77" spans="1:6" s="8" customFormat="1" x14ac:dyDescent="0.2">
      <c r="A77" s="145" t="s">
        <v>853</v>
      </c>
      <c r="B77" s="146" t="s">
        <v>854</v>
      </c>
      <c r="C77" s="335">
        <v>66</v>
      </c>
      <c r="D77" s="147">
        <f>SUM(D78:D79)</f>
        <v>0</v>
      </c>
      <c r="E77" s="147">
        <f>SUM(E78:E79)</f>
        <v>0</v>
      </c>
      <c r="F77" s="150" t="str">
        <f t="shared" si="0"/>
        <v>-</v>
      </c>
    </row>
    <row r="78" spans="1:6" s="8" customFormat="1" x14ac:dyDescent="0.2">
      <c r="A78" s="145" t="s">
        <v>855</v>
      </c>
      <c r="B78" s="146" t="s">
        <v>856</v>
      </c>
      <c r="C78" s="335">
        <v>67</v>
      </c>
      <c r="D78" s="149">
        <v>0</v>
      </c>
      <c r="E78" s="149">
        <v>0</v>
      </c>
      <c r="F78" s="148" t="str">
        <f t="shared" ref="F78:F141" si="1">IF(D78&lt;&gt;0,IF(E78/D78&gt;=100,"&gt;&gt;100",E78/D78*100),"-")</f>
        <v>-</v>
      </c>
    </row>
    <row r="79" spans="1:6" s="8" customFormat="1" x14ac:dyDescent="0.2">
      <c r="A79" s="145" t="s">
        <v>857</v>
      </c>
      <c r="B79" s="146" t="s">
        <v>858</v>
      </c>
      <c r="C79" s="335">
        <v>68</v>
      </c>
      <c r="D79" s="149">
        <v>0</v>
      </c>
      <c r="E79" s="149">
        <v>0</v>
      </c>
      <c r="F79" s="148" t="str">
        <f t="shared" si="1"/>
        <v>-</v>
      </c>
    </row>
    <row r="80" spans="1:6" s="8" customFormat="1" x14ac:dyDescent="0.2">
      <c r="A80" s="145" t="s">
        <v>859</v>
      </c>
      <c r="B80" s="146" t="s">
        <v>860</v>
      </c>
      <c r="C80" s="335">
        <v>69</v>
      </c>
      <c r="D80" s="147">
        <f>SUM(D81:D84)</f>
        <v>0</v>
      </c>
      <c r="E80" s="147">
        <f>SUM(E81:E84)</f>
        <v>0</v>
      </c>
      <c r="F80" s="150" t="str">
        <f t="shared" si="1"/>
        <v>-</v>
      </c>
    </row>
    <row r="81" spans="1:6" s="8" customFormat="1" x14ac:dyDescent="0.2">
      <c r="A81" s="145">
        <v>6391</v>
      </c>
      <c r="B81" s="146" t="s">
        <v>861</v>
      </c>
      <c r="C81" s="335">
        <v>70</v>
      </c>
      <c r="D81" s="149">
        <v>0</v>
      </c>
      <c r="E81" s="149">
        <v>0</v>
      </c>
      <c r="F81" s="148" t="str">
        <f t="shared" si="1"/>
        <v>-</v>
      </c>
    </row>
    <row r="82" spans="1:6" s="8" customFormat="1" x14ac:dyDescent="0.2">
      <c r="A82" s="145">
        <v>6392</v>
      </c>
      <c r="B82" s="146" t="s">
        <v>862</v>
      </c>
      <c r="C82" s="335">
        <v>71</v>
      </c>
      <c r="D82" s="149">
        <v>0</v>
      </c>
      <c r="E82" s="149">
        <v>0</v>
      </c>
      <c r="F82" s="148" t="str">
        <f t="shared" si="1"/>
        <v>-</v>
      </c>
    </row>
    <row r="83" spans="1:6" s="8" customFormat="1" ht="24" x14ac:dyDescent="0.2">
      <c r="A83" s="145">
        <v>6393</v>
      </c>
      <c r="B83" s="146" t="s">
        <v>863</v>
      </c>
      <c r="C83" s="335">
        <v>72</v>
      </c>
      <c r="D83" s="149">
        <v>0</v>
      </c>
      <c r="E83" s="149">
        <v>0</v>
      </c>
      <c r="F83" s="148" t="str">
        <f t="shared" si="1"/>
        <v>-</v>
      </c>
    </row>
    <row r="84" spans="1:6" s="8" customFormat="1" ht="24" x14ac:dyDescent="0.2">
      <c r="A84" s="145">
        <v>6394</v>
      </c>
      <c r="B84" s="146" t="s">
        <v>864</v>
      </c>
      <c r="C84" s="335">
        <v>73</v>
      </c>
      <c r="D84" s="149">
        <v>0</v>
      </c>
      <c r="E84" s="149">
        <v>0</v>
      </c>
      <c r="F84" s="148" t="str">
        <f t="shared" si="1"/>
        <v>-</v>
      </c>
    </row>
    <row r="85" spans="1:6" s="8" customFormat="1" x14ac:dyDescent="0.2">
      <c r="A85" s="145">
        <v>64</v>
      </c>
      <c r="B85" s="146" t="s">
        <v>865</v>
      </c>
      <c r="C85" s="335">
        <v>74</v>
      </c>
      <c r="D85" s="147">
        <f>D86+D94+D101+D109</f>
        <v>314883</v>
      </c>
      <c r="E85" s="147">
        <f>E86+E94+E101+E109</f>
        <v>349127</v>
      </c>
      <c r="F85" s="150">
        <f t="shared" si="1"/>
        <v>110.87515045270784</v>
      </c>
    </row>
    <row r="86" spans="1:6" s="8" customFormat="1" x14ac:dyDescent="0.2">
      <c r="A86" s="145">
        <v>641</v>
      </c>
      <c r="B86" s="146" t="s">
        <v>866</v>
      </c>
      <c r="C86" s="335">
        <v>75</v>
      </c>
      <c r="D86" s="147">
        <f>SUM(D87:D93)</f>
        <v>1138</v>
      </c>
      <c r="E86" s="147">
        <f>SUM(E87:E93)</f>
        <v>206</v>
      </c>
      <c r="F86" s="150">
        <f t="shared" si="1"/>
        <v>18.101933216168717</v>
      </c>
    </row>
    <row r="87" spans="1:6" s="8" customFormat="1" x14ac:dyDescent="0.2">
      <c r="A87" s="145">
        <v>6412</v>
      </c>
      <c r="B87" s="146" t="s">
        <v>867</v>
      </c>
      <c r="C87" s="335">
        <v>76</v>
      </c>
      <c r="D87" s="149">
        <v>0</v>
      </c>
      <c r="E87" s="149">
        <v>0</v>
      </c>
      <c r="F87" s="148" t="str">
        <f t="shared" si="1"/>
        <v>-</v>
      </c>
    </row>
    <row r="88" spans="1:6" s="8" customFormat="1" x14ac:dyDescent="0.2">
      <c r="A88" s="145">
        <v>6413</v>
      </c>
      <c r="B88" s="146" t="s">
        <v>868</v>
      </c>
      <c r="C88" s="335">
        <v>77</v>
      </c>
      <c r="D88" s="149">
        <v>1138</v>
      </c>
      <c r="E88" s="149">
        <v>206</v>
      </c>
      <c r="F88" s="148">
        <f t="shared" si="1"/>
        <v>18.101933216168717</v>
      </c>
    </row>
    <row r="89" spans="1:6" s="8" customFormat="1" x14ac:dyDescent="0.2">
      <c r="A89" s="145">
        <v>6414</v>
      </c>
      <c r="B89" s="146" t="s">
        <v>869</v>
      </c>
      <c r="C89" s="335">
        <v>78</v>
      </c>
      <c r="D89" s="149">
        <v>0</v>
      </c>
      <c r="E89" s="149">
        <v>0</v>
      </c>
      <c r="F89" s="148" t="str">
        <f t="shared" si="1"/>
        <v>-</v>
      </c>
    </row>
    <row r="90" spans="1:6" s="8" customFormat="1" x14ac:dyDescent="0.2">
      <c r="A90" s="145">
        <v>6415</v>
      </c>
      <c r="B90" s="146" t="s">
        <v>870</v>
      </c>
      <c r="C90" s="335">
        <v>79</v>
      </c>
      <c r="D90" s="149">
        <v>0</v>
      </c>
      <c r="E90" s="149">
        <v>0</v>
      </c>
      <c r="F90" s="148" t="str">
        <f t="shared" si="1"/>
        <v>-</v>
      </c>
    </row>
    <row r="91" spans="1:6" s="8" customFormat="1" x14ac:dyDescent="0.2">
      <c r="A91" s="145">
        <v>6416</v>
      </c>
      <c r="B91" s="146" t="s">
        <v>871</v>
      </c>
      <c r="C91" s="335">
        <v>80</v>
      </c>
      <c r="D91" s="149">
        <v>0</v>
      </c>
      <c r="E91" s="149">
        <v>0</v>
      </c>
      <c r="F91" s="148" t="str">
        <f t="shared" si="1"/>
        <v>-</v>
      </c>
    </row>
    <row r="92" spans="1:6" s="8" customFormat="1" ht="24" x14ac:dyDescent="0.2">
      <c r="A92" s="145">
        <v>6417</v>
      </c>
      <c r="B92" s="146" t="s">
        <v>872</v>
      </c>
      <c r="C92" s="335">
        <v>81</v>
      </c>
      <c r="D92" s="149">
        <v>0</v>
      </c>
      <c r="E92" s="149">
        <v>0</v>
      </c>
      <c r="F92" s="148" t="str">
        <f t="shared" si="1"/>
        <v>-</v>
      </c>
    </row>
    <row r="93" spans="1:6" s="8" customFormat="1" x14ac:dyDescent="0.2">
      <c r="A93" s="145">
        <v>6419</v>
      </c>
      <c r="B93" s="146" t="s">
        <v>873</v>
      </c>
      <c r="C93" s="335">
        <v>82</v>
      </c>
      <c r="D93" s="149">
        <v>0</v>
      </c>
      <c r="E93" s="149">
        <v>0</v>
      </c>
      <c r="F93" s="148" t="str">
        <f t="shared" si="1"/>
        <v>-</v>
      </c>
    </row>
    <row r="94" spans="1:6" s="8" customFormat="1" x14ac:dyDescent="0.2">
      <c r="A94" s="145">
        <v>642</v>
      </c>
      <c r="B94" s="146" t="s">
        <v>874</v>
      </c>
      <c r="C94" s="335">
        <v>83</v>
      </c>
      <c r="D94" s="147">
        <f>SUM(D95:D100)</f>
        <v>313745</v>
      </c>
      <c r="E94" s="147">
        <f>SUM(E95:E100)</f>
        <v>348921</v>
      </c>
      <c r="F94" s="150">
        <f t="shared" si="1"/>
        <v>111.21165277534304</v>
      </c>
    </row>
    <row r="95" spans="1:6" s="8" customFormat="1" x14ac:dyDescent="0.2">
      <c r="A95" s="145">
        <v>6421</v>
      </c>
      <c r="B95" s="146" t="s">
        <v>875</v>
      </c>
      <c r="C95" s="335">
        <v>84</v>
      </c>
      <c r="D95" s="149">
        <v>208293</v>
      </c>
      <c r="E95" s="149">
        <v>294674</v>
      </c>
      <c r="F95" s="148">
        <f t="shared" si="1"/>
        <v>141.47090876793746</v>
      </c>
    </row>
    <row r="96" spans="1:6" s="8" customFormat="1" x14ac:dyDescent="0.2">
      <c r="A96" s="145">
        <v>6422</v>
      </c>
      <c r="B96" s="146" t="s">
        <v>876</v>
      </c>
      <c r="C96" s="335">
        <v>85</v>
      </c>
      <c r="D96" s="149">
        <v>48848</v>
      </c>
      <c r="E96" s="149">
        <v>31197</v>
      </c>
      <c r="F96" s="148">
        <f t="shared" si="1"/>
        <v>63.865460203078939</v>
      </c>
    </row>
    <row r="97" spans="1:6" s="8" customFormat="1" x14ac:dyDescent="0.2">
      <c r="A97" s="145">
        <v>6423</v>
      </c>
      <c r="B97" s="146" t="s">
        <v>877</v>
      </c>
      <c r="C97" s="335">
        <v>86</v>
      </c>
      <c r="D97" s="149">
        <v>56604</v>
      </c>
      <c r="E97" s="149">
        <v>23050</v>
      </c>
      <c r="F97" s="148">
        <f t="shared" si="1"/>
        <v>40.721503780651545</v>
      </c>
    </row>
    <row r="98" spans="1:6" s="8" customFormat="1" x14ac:dyDescent="0.2">
      <c r="A98" s="145">
        <v>6424</v>
      </c>
      <c r="B98" s="146" t="s">
        <v>878</v>
      </c>
      <c r="C98" s="335">
        <v>87</v>
      </c>
      <c r="D98" s="149">
        <v>0</v>
      </c>
      <c r="E98" s="149">
        <v>0</v>
      </c>
      <c r="F98" s="148" t="str">
        <f t="shared" si="1"/>
        <v>-</v>
      </c>
    </row>
    <row r="99" spans="1:6" s="8" customFormat="1" x14ac:dyDescent="0.2">
      <c r="A99" s="145" t="s">
        <v>879</v>
      </c>
      <c r="B99" s="146" t="s">
        <v>880</v>
      </c>
      <c r="C99" s="335">
        <v>88</v>
      </c>
      <c r="D99" s="149">
        <v>0</v>
      </c>
      <c r="E99" s="149">
        <v>0</v>
      </c>
      <c r="F99" s="148" t="str">
        <f t="shared" si="1"/>
        <v>-</v>
      </c>
    </row>
    <row r="100" spans="1:6" s="8" customFormat="1" x14ac:dyDescent="0.2">
      <c r="A100" s="145">
        <v>6429</v>
      </c>
      <c r="B100" s="146" t="s">
        <v>881</v>
      </c>
      <c r="C100" s="335">
        <v>89</v>
      </c>
      <c r="D100" s="149">
        <v>0</v>
      </c>
      <c r="E100" s="149">
        <v>0</v>
      </c>
      <c r="F100" s="148" t="str">
        <f t="shared" si="1"/>
        <v>-</v>
      </c>
    </row>
    <row r="101" spans="1:6" s="8" customFormat="1" x14ac:dyDescent="0.2">
      <c r="A101" s="145">
        <v>643</v>
      </c>
      <c r="B101" s="146" t="s">
        <v>882</v>
      </c>
      <c r="C101" s="335">
        <v>90</v>
      </c>
      <c r="D101" s="147">
        <f>SUM(D102:D108)</f>
        <v>0</v>
      </c>
      <c r="E101" s="147">
        <f>SUM(E102:E108)</f>
        <v>0</v>
      </c>
      <c r="F101" s="150" t="str">
        <f t="shared" si="1"/>
        <v>-</v>
      </c>
    </row>
    <row r="102" spans="1:6" s="8" customFormat="1" ht="24" x14ac:dyDescent="0.2">
      <c r="A102" s="145">
        <v>6431</v>
      </c>
      <c r="B102" s="146" t="s">
        <v>883</v>
      </c>
      <c r="C102" s="335">
        <v>91</v>
      </c>
      <c r="D102" s="149">
        <v>0</v>
      </c>
      <c r="E102" s="149">
        <v>0</v>
      </c>
      <c r="F102" s="148" t="str">
        <f t="shared" si="1"/>
        <v>-</v>
      </c>
    </row>
    <row r="103" spans="1:6" s="8" customFormat="1" ht="24" x14ac:dyDescent="0.2">
      <c r="A103" s="145">
        <v>6432</v>
      </c>
      <c r="B103" s="152" t="s">
        <v>884</v>
      </c>
      <c r="C103" s="335">
        <v>92</v>
      </c>
      <c r="D103" s="149">
        <v>0</v>
      </c>
      <c r="E103" s="149">
        <v>0</v>
      </c>
      <c r="F103" s="148" t="str">
        <f t="shared" si="1"/>
        <v>-</v>
      </c>
    </row>
    <row r="104" spans="1:6" s="8" customFormat="1" ht="24" x14ac:dyDescent="0.2">
      <c r="A104" s="145">
        <v>6433</v>
      </c>
      <c r="B104" s="152" t="s">
        <v>885</v>
      </c>
      <c r="C104" s="335">
        <v>93</v>
      </c>
      <c r="D104" s="149">
        <v>0</v>
      </c>
      <c r="E104" s="149">
        <v>0</v>
      </c>
      <c r="F104" s="148" t="str">
        <f t="shared" si="1"/>
        <v>-</v>
      </c>
    </row>
    <row r="105" spans="1:6" s="8" customFormat="1" x14ac:dyDescent="0.2">
      <c r="A105" s="145">
        <v>6434</v>
      </c>
      <c r="B105" s="146" t="s">
        <v>886</v>
      </c>
      <c r="C105" s="335">
        <v>94</v>
      </c>
      <c r="D105" s="149">
        <v>0</v>
      </c>
      <c r="E105" s="149">
        <v>0</v>
      </c>
      <c r="F105" s="148" t="str">
        <f t="shared" si="1"/>
        <v>-</v>
      </c>
    </row>
    <row r="106" spans="1:6" s="8" customFormat="1" ht="24" x14ac:dyDescent="0.2">
      <c r="A106" s="145">
        <v>6435</v>
      </c>
      <c r="B106" s="152" t="s">
        <v>887</v>
      </c>
      <c r="C106" s="335">
        <v>95</v>
      </c>
      <c r="D106" s="149">
        <v>0</v>
      </c>
      <c r="E106" s="149">
        <v>0</v>
      </c>
      <c r="F106" s="148" t="str">
        <f t="shared" si="1"/>
        <v>-</v>
      </c>
    </row>
    <row r="107" spans="1:6" s="8" customFormat="1" ht="24" x14ac:dyDescent="0.2">
      <c r="A107" s="145">
        <v>6436</v>
      </c>
      <c r="B107" s="152" t="s">
        <v>888</v>
      </c>
      <c r="C107" s="335">
        <v>96</v>
      </c>
      <c r="D107" s="149">
        <v>0</v>
      </c>
      <c r="E107" s="149">
        <v>0</v>
      </c>
      <c r="F107" s="148" t="str">
        <f t="shared" si="1"/>
        <v>-</v>
      </c>
    </row>
    <row r="108" spans="1:6" s="8" customFormat="1" x14ac:dyDescent="0.2">
      <c r="A108" s="145">
        <v>6437</v>
      </c>
      <c r="B108" s="146" t="s">
        <v>889</v>
      </c>
      <c r="C108" s="335">
        <v>97</v>
      </c>
      <c r="D108" s="149">
        <v>0</v>
      </c>
      <c r="E108" s="149">
        <v>0</v>
      </c>
      <c r="F108" s="148" t="str">
        <f t="shared" si="1"/>
        <v>-</v>
      </c>
    </row>
    <row r="109" spans="1:6" s="8" customFormat="1" x14ac:dyDescent="0.2">
      <c r="A109" s="145" t="s">
        <v>890</v>
      </c>
      <c r="B109" s="146" t="s">
        <v>891</v>
      </c>
      <c r="C109" s="335">
        <v>98</v>
      </c>
      <c r="D109" s="147">
        <f>SUM(D110:D115)</f>
        <v>0</v>
      </c>
      <c r="E109" s="147">
        <f>SUM(E110:E115)</f>
        <v>0</v>
      </c>
      <c r="F109" s="150" t="str">
        <f t="shared" si="1"/>
        <v>-</v>
      </c>
    </row>
    <row r="110" spans="1:6" s="8" customFormat="1" ht="24" x14ac:dyDescent="0.2">
      <c r="A110" s="145" t="s">
        <v>892</v>
      </c>
      <c r="B110" s="146" t="s">
        <v>893</v>
      </c>
      <c r="C110" s="335">
        <v>99</v>
      </c>
      <c r="D110" s="149">
        <v>0</v>
      </c>
      <c r="E110" s="149">
        <v>0</v>
      </c>
      <c r="F110" s="148" t="str">
        <f t="shared" si="1"/>
        <v>-</v>
      </c>
    </row>
    <row r="111" spans="1:6" s="8" customFormat="1" ht="24" x14ac:dyDescent="0.2">
      <c r="A111" s="145" t="s">
        <v>894</v>
      </c>
      <c r="B111" s="146" t="s">
        <v>895</v>
      </c>
      <c r="C111" s="335">
        <v>100</v>
      </c>
      <c r="D111" s="149">
        <v>0</v>
      </c>
      <c r="E111" s="149">
        <v>0</v>
      </c>
      <c r="F111" s="148" t="str">
        <f t="shared" si="1"/>
        <v>-</v>
      </c>
    </row>
    <row r="112" spans="1:6" s="8" customFormat="1" ht="24" x14ac:dyDescent="0.2">
      <c r="A112" s="145" t="s">
        <v>896</v>
      </c>
      <c r="B112" s="146" t="s">
        <v>897</v>
      </c>
      <c r="C112" s="335">
        <v>101</v>
      </c>
      <c r="D112" s="149">
        <v>0</v>
      </c>
      <c r="E112" s="149">
        <v>0</v>
      </c>
      <c r="F112" s="148" t="str">
        <f t="shared" si="1"/>
        <v>-</v>
      </c>
    </row>
    <row r="113" spans="1:6" s="8" customFormat="1" ht="24" x14ac:dyDescent="0.2">
      <c r="A113" s="145" t="s">
        <v>898</v>
      </c>
      <c r="B113" s="146" t="s">
        <v>899</v>
      </c>
      <c r="C113" s="335">
        <v>102</v>
      </c>
      <c r="D113" s="149">
        <v>0</v>
      </c>
      <c r="E113" s="149">
        <v>0</v>
      </c>
      <c r="F113" s="148" t="str">
        <f t="shared" si="1"/>
        <v>-</v>
      </c>
    </row>
    <row r="114" spans="1:6" s="8" customFormat="1" ht="24" x14ac:dyDescent="0.2">
      <c r="A114" s="145" t="s">
        <v>900</v>
      </c>
      <c r="B114" s="146" t="s">
        <v>901</v>
      </c>
      <c r="C114" s="335">
        <v>103</v>
      </c>
      <c r="D114" s="149">
        <v>0</v>
      </c>
      <c r="E114" s="149">
        <v>0</v>
      </c>
      <c r="F114" s="148" t="str">
        <f t="shared" si="1"/>
        <v>-</v>
      </c>
    </row>
    <row r="115" spans="1:6" s="8" customFormat="1" x14ac:dyDescent="0.2">
      <c r="A115" s="145" t="s">
        <v>902</v>
      </c>
      <c r="B115" s="151" t="s">
        <v>903</v>
      </c>
      <c r="C115" s="335">
        <v>104</v>
      </c>
      <c r="D115" s="149">
        <v>0</v>
      </c>
      <c r="E115" s="149">
        <v>0</v>
      </c>
      <c r="F115" s="148" t="str">
        <f t="shared" si="1"/>
        <v>-</v>
      </c>
    </row>
    <row r="116" spans="1:6" s="8" customFormat="1" ht="24" x14ac:dyDescent="0.2">
      <c r="A116" s="145">
        <v>65</v>
      </c>
      <c r="B116" s="146" t="s">
        <v>904</v>
      </c>
      <c r="C116" s="335">
        <v>105</v>
      </c>
      <c r="D116" s="147">
        <f>D117+D122+D130</f>
        <v>996761</v>
      </c>
      <c r="E116" s="147">
        <f>E117+E122+E130</f>
        <v>884035</v>
      </c>
      <c r="F116" s="150">
        <f t="shared" si="1"/>
        <v>88.69076940209338</v>
      </c>
    </row>
    <row r="117" spans="1:6" s="8" customFormat="1" x14ac:dyDescent="0.2">
      <c r="A117" s="145">
        <v>651</v>
      </c>
      <c r="B117" s="146" t="s">
        <v>905</v>
      </c>
      <c r="C117" s="335">
        <v>106</v>
      </c>
      <c r="D117" s="147">
        <f>SUM(D118:D121)</f>
        <v>10686</v>
      </c>
      <c r="E117" s="147">
        <f>SUM(E118:E121)</f>
        <v>37418</v>
      </c>
      <c r="F117" s="150">
        <f t="shared" si="1"/>
        <v>350.15908665543702</v>
      </c>
    </row>
    <row r="118" spans="1:6" s="8" customFormat="1" x14ac:dyDescent="0.2">
      <c r="A118" s="145">
        <v>6511</v>
      </c>
      <c r="B118" s="146" t="s">
        <v>906</v>
      </c>
      <c r="C118" s="335">
        <v>107</v>
      </c>
      <c r="D118" s="149">
        <v>0</v>
      </c>
      <c r="E118" s="149">
        <v>0</v>
      </c>
      <c r="F118" s="148" t="str">
        <f t="shared" si="1"/>
        <v>-</v>
      </c>
    </row>
    <row r="119" spans="1:6" s="8" customFormat="1" x14ac:dyDescent="0.2">
      <c r="A119" s="145">
        <v>6512</v>
      </c>
      <c r="B119" s="146" t="s">
        <v>907</v>
      </c>
      <c r="C119" s="335">
        <v>108</v>
      </c>
      <c r="D119" s="149">
        <v>10686</v>
      </c>
      <c r="E119" s="149">
        <v>37418</v>
      </c>
      <c r="F119" s="148">
        <f t="shared" si="1"/>
        <v>350.15908665543702</v>
      </c>
    </row>
    <row r="120" spans="1:6" s="8" customFormat="1" x14ac:dyDescent="0.2">
      <c r="A120" s="145">
        <v>6513</v>
      </c>
      <c r="B120" s="146" t="s">
        <v>908</v>
      </c>
      <c r="C120" s="335">
        <v>109</v>
      </c>
      <c r="D120" s="149">
        <v>0</v>
      </c>
      <c r="E120" s="149">
        <v>0</v>
      </c>
      <c r="F120" s="148" t="str">
        <f t="shared" si="1"/>
        <v>-</v>
      </c>
    </row>
    <row r="121" spans="1:6" s="8" customFormat="1" x14ac:dyDescent="0.2">
      <c r="A121" s="145">
        <v>6514</v>
      </c>
      <c r="B121" s="146" t="s">
        <v>909</v>
      </c>
      <c r="C121" s="335">
        <v>110</v>
      </c>
      <c r="D121" s="149">
        <v>0</v>
      </c>
      <c r="E121" s="149">
        <v>0</v>
      </c>
      <c r="F121" s="148" t="str">
        <f t="shared" si="1"/>
        <v>-</v>
      </c>
    </row>
    <row r="122" spans="1:6" s="8" customFormat="1" x14ac:dyDescent="0.2">
      <c r="A122" s="145">
        <v>652</v>
      </c>
      <c r="B122" s="146" t="s">
        <v>910</v>
      </c>
      <c r="C122" s="335">
        <v>111</v>
      </c>
      <c r="D122" s="147">
        <f>SUM(D123:D129)</f>
        <v>13818</v>
      </c>
      <c r="E122" s="147">
        <f>SUM(E123:E129)</f>
        <v>93302</v>
      </c>
      <c r="F122" s="150">
        <f t="shared" si="1"/>
        <v>675.22072658850777</v>
      </c>
    </row>
    <row r="123" spans="1:6" s="8" customFormat="1" x14ac:dyDescent="0.2">
      <c r="A123" s="145">
        <v>6521</v>
      </c>
      <c r="B123" s="146" t="s">
        <v>911</v>
      </c>
      <c r="C123" s="335">
        <v>112</v>
      </c>
      <c r="D123" s="149">
        <v>0</v>
      </c>
      <c r="E123" s="149">
        <v>0</v>
      </c>
      <c r="F123" s="148" t="str">
        <f t="shared" si="1"/>
        <v>-</v>
      </c>
    </row>
    <row r="124" spans="1:6" s="8" customFormat="1" x14ac:dyDescent="0.2">
      <c r="A124" s="145">
        <v>6522</v>
      </c>
      <c r="B124" s="146" t="s">
        <v>912</v>
      </c>
      <c r="C124" s="335">
        <v>113</v>
      </c>
      <c r="D124" s="149">
        <v>9421</v>
      </c>
      <c r="E124" s="149">
        <v>13064</v>
      </c>
      <c r="F124" s="148">
        <f t="shared" si="1"/>
        <v>138.66893111134701</v>
      </c>
    </row>
    <row r="125" spans="1:6" s="8" customFormat="1" x14ac:dyDescent="0.2">
      <c r="A125" s="145">
        <v>6524</v>
      </c>
      <c r="B125" s="146" t="s">
        <v>913</v>
      </c>
      <c r="C125" s="335">
        <v>114</v>
      </c>
      <c r="D125" s="149">
        <v>0</v>
      </c>
      <c r="E125" s="149">
        <v>0</v>
      </c>
      <c r="F125" s="148" t="str">
        <f t="shared" si="1"/>
        <v>-</v>
      </c>
    </row>
    <row r="126" spans="1:6" s="8" customFormat="1" x14ac:dyDescent="0.2">
      <c r="A126" s="145">
        <v>6525</v>
      </c>
      <c r="B126" s="146" t="s">
        <v>914</v>
      </c>
      <c r="C126" s="335">
        <v>115</v>
      </c>
      <c r="D126" s="149">
        <v>0</v>
      </c>
      <c r="E126" s="149">
        <v>0</v>
      </c>
      <c r="F126" s="148" t="str">
        <f t="shared" si="1"/>
        <v>-</v>
      </c>
    </row>
    <row r="127" spans="1:6" s="8" customFormat="1" x14ac:dyDescent="0.2">
      <c r="A127" s="145">
        <v>6526</v>
      </c>
      <c r="B127" s="146" t="s">
        <v>915</v>
      </c>
      <c r="C127" s="335">
        <v>116</v>
      </c>
      <c r="D127" s="149">
        <v>4397</v>
      </c>
      <c r="E127" s="149">
        <v>80238</v>
      </c>
      <c r="F127" s="148">
        <f t="shared" si="1"/>
        <v>1824.8351148510349</v>
      </c>
    </row>
    <row r="128" spans="1:6" s="8" customFormat="1" x14ac:dyDescent="0.2">
      <c r="A128" s="145">
        <v>6527</v>
      </c>
      <c r="B128" s="146" t="s">
        <v>916</v>
      </c>
      <c r="C128" s="335">
        <v>117</v>
      </c>
      <c r="D128" s="149">
        <v>0</v>
      </c>
      <c r="E128" s="149">
        <v>0</v>
      </c>
      <c r="F128" s="148" t="str">
        <f t="shared" si="1"/>
        <v>-</v>
      </c>
    </row>
    <row r="129" spans="1:6" s="8" customFormat="1" x14ac:dyDescent="0.2">
      <c r="A129" s="145" t="s">
        <v>917</v>
      </c>
      <c r="B129" s="151" t="s">
        <v>918</v>
      </c>
      <c r="C129" s="335">
        <v>118</v>
      </c>
      <c r="D129" s="149">
        <v>0</v>
      </c>
      <c r="E129" s="149">
        <v>0</v>
      </c>
      <c r="F129" s="148" t="str">
        <f t="shared" si="1"/>
        <v>-</v>
      </c>
    </row>
    <row r="130" spans="1:6" s="8" customFormat="1" x14ac:dyDescent="0.2">
      <c r="A130" s="145">
        <v>653</v>
      </c>
      <c r="B130" s="146" t="s">
        <v>919</v>
      </c>
      <c r="C130" s="335">
        <v>119</v>
      </c>
      <c r="D130" s="147">
        <f>SUM(D131:D133)</f>
        <v>972257</v>
      </c>
      <c r="E130" s="147">
        <f>SUM(E131:E133)</f>
        <v>753315</v>
      </c>
      <c r="F130" s="150">
        <f t="shared" si="1"/>
        <v>77.481056963333771</v>
      </c>
    </row>
    <row r="131" spans="1:6" s="8" customFormat="1" x14ac:dyDescent="0.2">
      <c r="A131" s="145">
        <v>6531</v>
      </c>
      <c r="B131" s="146" t="s">
        <v>920</v>
      </c>
      <c r="C131" s="335">
        <v>120</v>
      </c>
      <c r="D131" s="149">
        <v>711791</v>
      </c>
      <c r="E131" s="149">
        <v>524111</v>
      </c>
      <c r="F131" s="148">
        <f t="shared" si="1"/>
        <v>73.632709601554396</v>
      </c>
    </row>
    <row r="132" spans="1:6" s="8" customFormat="1" x14ac:dyDescent="0.2">
      <c r="A132" s="145">
        <v>6532</v>
      </c>
      <c r="B132" s="146" t="s">
        <v>921</v>
      </c>
      <c r="C132" s="335">
        <v>121</v>
      </c>
      <c r="D132" s="149">
        <v>260466</v>
      </c>
      <c r="E132" s="149">
        <v>229204</v>
      </c>
      <c r="F132" s="148">
        <f t="shared" si="1"/>
        <v>87.997665722205582</v>
      </c>
    </row>
    <row r="133" spans="1:6" s="8" customFormat="1" x14ac:dyDescent="0.2">
      <c r="A133" s="145">
        <v>6533</v>
      </c>
      <c r="B133" s="146" t="s">
        <v>922</v>
      </c>
      <c r="C133" s="335">
        <v>122</v>
      </c>
      <c r="D133" s="149">
        <v>0</v>
      </c>
      <c r="E133" s="149">
        <v>0</v>
      </c>
      <c r="F133" s="148" t="str">
        <f t="shared" si="1"/>
        <v>-</v>
      </c>
    </row>
    <row r="134" spans="1:6" s="8" customFormat="1" x14ac:dyDescent="0.2">
      <c r="A134" s="145">
        <v>66</v>
      </c>
      <c r="B134" s="151" t="s">
        <v>923</v>
      </c>
      <c r="C134" s="335">
        <v>123</v>
      </c>
      <c r="D134" s="147">
        <f>D135+D138</f>
        <v>0</v>
      </c>
      <c r="E134" s="147">
        <f>E135+E138</f>
        <v>0</v>
      </c>
      <c r="F134" s="150" t="str">
        <f t="shared" si="1"/>
        <v>-</v>
      </c>
    </row>
    <row r="135" spans="1:6" s="8" customFormat="1" x14ac:dyDescent="0.2">
      <c r="A135" s="145">
        <v>661</v>
      </c>
      <c r="B135" s="146" t="s">
        <v>924</v>
      </c>
      <c r="C135" s="335">
        <v>124</v>
      </c>
      <c r="D135" s="147">
        <f>SUM(D136:D137)</f>
        <v>0</v>
      </c>
      <c r="E135" s="147">
        <f>SUM(E136:E137)</f>
        <v>0</v>
      </c>
      <c r="F135" s="150" t="str">
        <f t="shared" si="1"/>
        <v>-</v>
      </c>
    </row>
    <row r="136" spans="1:6" s="8" customFormat="1" x14ac:dyDescent="0.2">
      <c r="A136" s="145">
        <v>6614</v>
      </c>
      <c r="B136" s="146" t="s">
        <v>925</v>
      </c>
      <c r="C136" s="335">
        <v>125</v>
      </c>
      <c r="D136" s="149">
        <v>0</v>
      </c>
      <c r="E136" s="149">
        <v>0</v>
      </c>
      <c r="F136" s="148" t="str">
        <f t="shared" si="1"/>
        <v>-</v>
      </c>
    </row>
    <row r="137" spans="1:6" s="8" customFormat="1" x14ac:dyDescent="0.2">
      <c r="A137" s="145">
        <v>6615</v>
      </c>
      <c r="B137" s="146" t="s">
        <v>926</v>
      </c>
      <c r="C137" s="335">
        <v>126</v>
      </c>
      <c r="D137" s="149">
        <v>0</v>
      </c>
      <c r="E137" s="149">
        <v>0</v>
      </c>
      <c r="F137" s="148" t="str">
        <f t="shared" si="1"/>
        <v>-</v>
      </c>
    </row>
    <row r="138" spans="1:6" s="8" customFormat="1" x14ac:dyDescent="0.2">
      <c r="A138" s="145">
        <v>663</v>
      </c>
      <c r="B138" s="151" t="s">
        <v>927</v>
      </c>
      <c r="C138" s="335">
        <v>127</v>
      </c>
      <c r="D138" s="147">
        <f>SUM(D139:D140)</f>
        <v>0</v>
      </c>
      <c r="E138" s="147">
        <f>SUM(E139:E140)</f>
        <v>0</v>
      </c>
      <c r="F138" s="150" t="str">
        <f t="shared" si="1"/>
        <v>-</v>
      </c>
    </row>
    <row r="139" spans="1:6" s="8" customFormat="1" x14ac:dyDescent="0.2">
      <c r="A139" s="145">
        <v>6631</v>
      </c>
      <c r="B139" s="146" t="s">
        <v>928</v>
      </c>
      <c r="C139" s="335">
        <v>128</v>
      </c>
      <c r="D139" s="149">
        <v>0</v>
      </c>
      <c r="E139" s="149">
        <v>0</v>
      </c>
      <c r="F139" s="148" t="str">
        <f t="shared" si="1"/>
        <v>-</v>
      </c>
    </row>
    <row r="140" spans="1:6" s="8" customFormat="1" x14ac:dyDescent="0.2">
      <c r="A140" s="145">
        <v>6632</v>
      </c>
      <c r="B140" s="151" t="s">
        <v>929</v>
      </c>
      <c r="C140" s="335">
        <v>129</v>
      </c>
      <c r="D140" s="149">
        <v>0</v>
      </c>
      <c r="E140" s="149">
        <v>0</v>
      </c>
      <c r="F140" s="148" t="str">
        <f t="shared" si="1"/>
        <v>-</v>
      </c>
    </row>
    <row r="141" spans="1:6" s="8" customFormat="1" x14ac:dyDescent="0.2">
      <c r="A141" s="145">
        <v>67</v>
      </c>
      <c r="B141" s="151" t="s">
        <v>930</v>
      </c>
      <c r="C141" s="335">
        <v>130</v>
      </c>
      <c r="D141" s="147">
        <f>D142+D146</f>
        <v>0</v>
      </c>
      <c r="E141" s="147">
        <f>E142+E146</f>
        <v>0</v>
      </c>
      <c r="F141" s="150" t="str">
        <f t="shared" si="1"/>
        <v>-</v>
      </c>
    </row>
    <row r="142" spans="1:6" s="8" customFormat="1" ht="24" x14ac:dyDescent="0.2">
      <c r="A142" s="145">
        <v>671</v>
      </c>
      <c r="B142" s="152" t="s">
        <v>931</v>
      </c>
      <c r="C142" s="335">
        <v>131</v>
      </c>
      <c r="D142" s="147">
        <f>SUM(D143:D145)</f>
        <v>0</v>
      </c>
      <c r="E142" s="147">
        <f>SUM(E143:E145)</f>
        <v>0</v>
      </c>
      <c r="F142" s="150" t="str">
        <f t="shared" ref="F142:F205" si="2">IF(D142&lt;&gt;0,IF(E142/D142&gt;=100,"&gt;&gt;100",E142/D142*100),"-")</f>
        <v>-</v>
      </c>
    </row>
    <row r="143" spans="1:6" s="8" customFormat="1" x14ac:dyDescent="0.2">
      <c r="A143" s="145">
        <v>6711</v>
      </c>
      <c r="B143" s="146" t="s">
        <v>932</v>
      </c>
      <c r="C143" s="335">
        <v>132</v>
      </c>
      <c r="D143" s="149">
        <v>0</v>
      </c>
      <c r="E143" s="149">
        <v>0</v>
      </c>
      <c r="F143" s="148" t="str">
        <f t="shared" si="2"/>
        <v>-</v>
      </c>
    </row>
    <row r="144" spans="1:6" s="8" customFormat="1" x14ac:dyDescent="0.2">
      <c r="A144" s="145">
        <v>6712</v>
      </c>
      <c r="B144" s="151" t="s">
        <v>933</v>
      </c>
      <c r="C144" s="335">
        <v>133</v>
      </c>
      <c r="D144" s="149">
        <v>0</v>
      </c>
      <c r="E144" s="149">
        <v>0</v>
      </c>
      <c r="F144" s="148" t="str">
        <f t="shared" si="2"/>
        <v>-</v>
      </c>
    </row>
    <row r="145" spans="1:6" s="8" customFormat="1" ht="24" x14ac:dyDescent="0.2">
      <c r="A145" s="145" t="s">
        <v>934</v>
      </c>
      <c r="B145" s="146" t="s">
        <v>935</v>
      </c>
      <c r="C145" s="335">
        <v>134</v>
      </c>
      <c r="D145" s="149">
        <v>0</v>
      </c>
      <c r="E145" s="149">
        <v>0</v>
      </c>
      <c r="F145" s="148" t="str">
        <f t="shared" si="2"/>
        <v>-</v>
      </c>
    </row>
    <row r="146" spans="1:6" s="8" customFormat="1" x14ac:dyDescent="0.2">
      <c r="A146" s="145" t="s">
        <v>936</v>
      </c>
      <c r="B146" s="146" t="s">
        <v>937</v>
      </c>
      <c r="C146" s="335">
        <v>135</v>
      </c>
      <c r="D146" s="149">
        <v>0</v>
      </c>
      <c r="E146" s="149">
        <v>0</v>
      </c>
      <c r="F146" s="148" t="str">
        <f t="shared" si="2"/>
        <v>-</v>
      </c>
    </row>
    <row r="147" spans="1:6" s="8" customFormat="1" x14ac:dyDescent="0.2">
      <c r="A147" s="145">
        <v>68</v>
      </c>
      <c r="B147" s="146" t="s">
        <v>938</v>
      </c>
      <c r="C147" s="335">
        <v>136</v>
      </c>
      <c r="D147" s="147">
        <f>D148+D158</f>
        <v>9084</v>
      </c>
      <c r="E147" s="147">
        <f>E148+E158</f>
        <v>7220</v>
      </c>
      <c r="F147" s="150">
        <f t="shared" si="2"/>
        <v>79.480405107881992</v>
      </c>
    </row>
    <row r="148" spans="1:6" s="8" customFormat="1" x14ac:dyDescent="0.2">
      <c r="A148" s="145">
        <v>681</v>
      </c>
      <c r="B148" s="146" t="s">
        <v>939</v>
      </c>
      <c r="C148" s="335">
        <v>137</v>
      </c>
      <c r="D148" s="147">
        <f>SUM(D149:D157)</f>
        <v>500</v>
      </c>
      <c r="E148" s="147">
        <f>SUM(E149:E157)</f>
        <v>5941</v>
      </c>
      <c r="F148" s="150">
        <f t="shared" si="2"/>
        <v>1188.2</v>
      </c>
    </row>
    <row r="149" spans="1:6" s="8" customFormat="1" x14ac:dyDescent="0.2">
      <c r="A149" s="145">
        <v>6811</v>
      </c>
      <c r="B149" s="146" t="s">
        <v>940</v>
      </c>
      <c r="C149" s="335">
        <v>138</v>
      </c>
      <c r="D149" s="149">
        <v>0</v>
      </c>
      <c r="E149" s="149">
        <v>0</v>
      </c>
      <c r="F149" s="148" t="str">
        <f t="shared" si="2"/>
        <v>-</v>
      </c>
    </row>
    <row r="150" spans="1:6" s="8" customFormat="1" x14ac:dyDescent="0.2">
      <c r="A150" s="145">
        <v>6812</v>
      </c>
      <c r="B150" s="146" t="s">
        <v>941</v>
      </c>
      <c r="C150" s="335">
        <v>139</v>
      </c>
      <c r="D150" s="149">
        <v>0</v>
      </c>
      <c r="E150" s="149">
        <v>0</v>
      </c>
      <c r="F150" s="148" t="str">
        <f t="shared" si="2"/>
        <v>-</v>
      </c>
    </row>
    <row r="151" spans="1:6" s="8" customFormat="1" x14ac:dyDescent="0.2">
      <c r="A151" s="145">
        <v>6813</v>
      </c>
      <c r="B151" s="146" t="s">
        <v>942</v>
      </c>
      <c r="C151" s="335">
        <v>140</v>
      </c>
      <c r="D151" s="149">
        <v>0</v>
      </c>
      <c r="E151" s="149">
        <v>0</v>
      </c>
      <c r="F151" s="148" t="str">
        <f t="shared" si="2"/>
        <v>-</v>
      </c>
    </row>
    <row r="152" spans="1:6" s="8" customFormat="1" x14ac:dyDescent="0.2">
      <c r="A152" s="145">
        <v>6814</v>
      </c>
      <c r="B152" s="146" t="s">
        <v>943</v>
      </c>
      <c r="C152" s="335">
        <v>141</v>
      </c>
      <c r="D152" s="149">
        <v>0</v>
      </c>
      <c r="E152" s="149">
        <v>0</v>
      </c>
      <c r="F152" s="148" t="str">
        <f t="shared" si="2"/>
        <v>-</v>
      </c>
    </row>
    <row r="153" spans="1:6" s="8" customFormat="1" x14ac:dyDescent="0.2">
      <c r="A153" s="145">
        <v>6815</v>
      </c>
      <c r="B153" s="146" t="s">
        <v>944</v>
      </c>
      <c r="C153" s="335">
        <v>142</v>
      </c>
      <c r="D153" s="149">
        <v>0</v>
      </c>
      <c r="E153" s="149">
        <v>0</v>
      </c>
      <c r="F153" s="148" t="str">
        <f t="shared" si="2"/>
        <v>-</v>
      </c>
    </row>
    <row r="154" spans="1:6" s="8" customFormat="1" x14ac:dyDescent="0.2">
      <c r="A154" s="145">
        <v>6816</v>
      </c>
      <c r="B154" s="146" t="s">
        <v>945</v>
      </c>
      <c r="C154" s="335">
        <v>143</v>
      </c>
      <c r="D154" s="149">
        <v>0</v>
      </c>
      <c r="E154" s="149">
        <v>0</v>
      </c>
      <c r="F154" s="148" t="str">
        <f t="shared" si="2"/>
        <v>-</v>
      </c>
    </row>
    <row r="155" spans="1:6" s="8" customFormat="1" x14ac:dyDescent="0.2">
      <c r="A155" s="145">
        <v>6817</v>
      </c>
      <c r="B155" s="146" t="s">
        <v>946</v>
      </c>
      <c r="C155" s="335">
        <v>144</v>
      </c>
      <c r="D155" s="149">
        <v>0</v>
      </c>
      <c r="E155" s="149">
        <v>0</v>
      </c>
      <c r="F155" s="148" t="str">
        <f t="shared" si="2"/>
        <v>-</v>
      </c>
    </row>
    <row r="156" spans="1:6" s="8" customFormat="1" x14ac:dyDescent="0.2">
      <c r="A156" s="145">
        <v>6818</v>
      </c>
      <c r="B156" s="146" t="s">
        <v>947</v>
      </c>
      <c r="C156" s="335">
        <v>145</v>
      </c>
      <c r="D156" s="149">
        <v>0</v>
      </c>
      <c r="E156" s="149">
        <v>0</v>
      </c>
      <c r="F156" s="148" t="str">
        <f t="shared" si="2"/>
        <v>-</v>
      </c>
    </row>
    <row r="157" spans="1:6" s="8" customFormat="1" x14ac:dyDescent="0.2">
      <c r="A157" s="145">
        <v>6819</v>
      </c>
      <c r="B157" s="146" t="s">
        <v>948</v>
      </c>
      <c r="C157" s="335">
        <v>146</v>
      </c>
      <c r="D157" s="149">
        <v>500</v>
      </c>
      <c r="E157" s="149">
        <v>5941</v>
      </c>
      <c r="F157" s="148">
        <f t="shared" si="2"/>
        <v>1188.2</v>
      </c>
    </row>
    <row r="158" spans="1:6" s="8" customFormat="1" x14ac:dyDescent="0.2">
      <c r="A158" s="145">
        <v>683</v>
      </c>
      <c r="B158" s="146" t="s">
        <v>949</v>
      </c>
      <c r="C158" s="335">
        <v>147</v>
      </c>
      <c r="D158" s="149">
        <v>8584</v>
      </c>
      <c r="E158" s="149">
        <v>1279</v>
      </c>
      <c r="F158" s="148">
        <f t="shared" si="2"/>
        <v>14.899813606710158</v>
      </c>
    </row>
    <row r="159" spans="1:6" s="8" customFormat="1" x14ac:dyDescent="0.2">
      <c r="A159" s="145">
        <v>3</v>
      </c>
      <c r="B159" s="146" t="s">
        <v>950</v>
      </c>
      <c r="C159" s="335">
        <v>148</v>
      </c>
      <c r="D159" s="147">
        <f>D160+D171+D204+D223+D232+D257+D268</f>
        <v>811949</v>
      </c>
      <c r="E159" s="147">
        <f>E160+E171+E204+E223+E232+E257+E268</f>
        <v>2866073</v>
      </c>
      <c r="F159" s="150">
        <f t="shared" si="2"/>
        <v>352.98682552721908</v>
      </c>
    </row>
    <row r="160" spans="1:6" s="8" customFormat="1" x14ac:dyDescent="0.2">
      <c r="A160" s="145">
        <v>31</v>
      </c>
      <c r="B160" s="146" t="s">
        <v>951</v>
      </c>
      <c r="C160" s="335">
        <v>149</v>
      </c>
      <c r="D160" s="147">
        <f>D161+D166+D167</f>
        <v>155774</v>
      </c>
      <c r="E160" s="147">
        <f>E161+E166+E167</f>
        <v>400612</v>
      </c>
      <c r="F160" s="150">
        <f t="shared" si="2"/>
        <v>257.17513834144341</v>
      </c>
    </row>
    <row r="161" spans="1:6" s="8" customFormat="1" x14ac:dyDescent="0.2">
      <c r="A161" s="145">
        <v>311</v>
      </c>
      <c r="B161" s="146" t="s">
        <v>952</v>
      </c>
      <c r="C161" s="335">
        <v>150</v>
      </c>
      <c r="D161" s="147">
        <f>SUM(D162:D165)</f>
        <v>132913</v>
      </c>
      <c r="E161" s="147">
        <f>SUM(E162:E165)</f>
        <v>338747</v>
      </c>
      <c r="F161" s="150">
        <f t="shared" si="2"/>
        <v>254.86370783896234</v>
      </c>
    </row>
    <row r="162" spans="1:6" s="8" customFormat="1" x14ac:dyDescent="0.2">
      <c r="A162" s="145">
        <v>3111</v>
      </c>
      <c r="B162" s="146" t="s">
        <v>953</v>
      </c>
      <c r="C162" s="335">
        <v>151</v>
      </c>
      <c r="D162" s="149">
        <v>132913</v>
      </c>
      <c r="E162" s="149">
        <v>338747</v>
      </c>
      <c r="F162" s="148">
        <f t="shared" si="2"/>
        <v>254.86370783896234</v>
      </c>
    </row>
    <row r="163" spans="1:6" s="8" customFormat="1" x14ac:dyDescent="0.2">
      <c r="A163" s="145">
        <v>3112</v>
      </c>
      <c r="B163" s="146" t="s">
        <v>954</v>
      </c>
      <c r="C163" s="335">
        <v>152</v>
      </c>
      <c r="D163" s="149">
        <v>0</v>
      </c>
      <c r="E163" s="149">
        <v>0</v>
      </c>
      <c r="F163" s="148" t="str">
        <f t="shared" si="2"/>
        <v>-</v>
      </c>
    </row>
    <row r="164" spans="1:6" s="8" customFormat="1" x14ac:dyDescent="0.2">
      <c r="A164" s="145">
        <v>3113</v>
      </c>
      <c r="B164" s="146" t="s">
        <v>955</v>
      </c>
      <c r="C164" s="335">
        <v>153</v>
      </c>
      <c r="D164" s="149">
        <v>0</v>
      </c>
      <c r="E164" s="149">
        <v>0</v>
      </c>
      <c r="F164" s="148" t="str">
        <f t="shared" si="2"/>
        <v>-</v>
      </c>
    </row>
    <row r="165" spans="1:6" s="8" customFormat="1" x14ac:dyDescent="0.2">
      <c r="A165" s="145">
        <v>3114</v>
      </c>
      <c r="B165" s="146" t="s">
        <v>956</v>
      </c>
      <c r="C165" s="335">
        <v>154</v>
      </c>
      <c r="D165" s="149">
        <v>0</v>
      </c>
      <c r="E165" s="149">
        <v>0</v>
      </c>
      <c r="F165" s="148" t="str">
        <f t="shared" si="2"/>
        <v>-</v>
      </c>
    </row>
    <row r="166" spans="1:6" s="8" customFormat="1" x14ac:dyDescent="0.2">
      <c r="A166" s="145">
        <v>312</v>
      </c>
      <c r="B166" s="146" t="s">
        <v>957</v>
      </c>
      <c r="C166" s="335">
        <v>155</v>
      </c>
      <c r="D166" s="149">
        <v>0</v>
      </c>
      <c r="E166" s="149">
        <v>3600</v>
      </c>
      <c r="F166" s="148" t="str">
        <f t="shared" si="2"/>
        <v>-</v>
      </c>
    </row>
    <row r="167" spans="1:6" s="8" customFormat="1" x14ac:dyDescent="0.2">
      <c r="A167" s="145">
        <v>313</v>
      </c>
      <c r="B167" s="146" t="s">
        <v>958</v>
      </c>
      <c r="C167" s="335">
        <v>156</v>
      </c>
      <c r="D167" s="147">
        <f>SUM(D168:D170)</f>
        <v>22861</v>
      </c>
      <c r="E167" s="147">
        <f>SUM(E168:E170)</f>
        <v>58265</v>
      </c>
      <c r="F167" s="150">
        <f t="shared" si="2"/>
        <v>254.86636630068676</v>
      </c>
    </row>
    <row r="168" spans="1:6" s="8" customFormat="1" x14ac:dyDescent="0.2">
      <c r="A168" s="145">
        <v>3131</v>
      </c>
      <c r="B168" s="146" t="s">
        <v>827</v>
      </c>
      <c r="C168" s="335">
        <v>157</v>
      </c>
      <c r="D168" s="149">
        <v>0</v>
      </c>
      <c r="E168" s="149">
        <v>0</v>
      </c>
      <c r="F168" s="148" t="str">
        <f t="shared" si="2"/>
        <v>-</v>
      </c>
    </row>
    <row r="169" spans="1:6" s="8" customFormat="1" x14ac:dyDescent="0.2">
      <c r="A169" s="145">
        <v>3132</v>
      </c>
      <c r="B169" s="146" t="s">
        <v>959</v>
      </c>
      <c r="C169" s="335">
        <v>158</v>
      </c>
      <c r="D169" s="149">
        <v>20601</v>
      </c>
      <c r="E169" s="149">
        <v>52506</v>
      </c>
      <c r="F169" s="148">
        <f t="shared" si="2"/>
        <v>254.87112276103102</v>
      </c>
    </row>
    <row r="170" spans="1:6" s="8" customFormat="1" x14ac:dyDescent="0.2">
      <c r="A170" s="145">
        <v>3133</v>
      </c>
      <c r="B170" s="146" t="s">
        <v>960</v>
      </c>
      <c r="C170" s="335">
        <v>159</v>
      </c>
      <c r="D170" s="149">
        <v>2260</v>
      </c>
      <c r="E170" s="149">
        <v>5759</v>
      </c>
      <c r="F170" s="148">
        <f t="shared" si="2"/>
        <v>254.82300884955751</v>
      </c>
    </row>
    <row r="171" spans="1:6" s="8" customFormat="1" x14ac:dyDescent="0.2">
      <c r="A171" s="145">
        <v>32</v>
      </c>
      <c r="B171" s="146" t="s">
        <v>961</v>
      </c>
      <c r="C171" s="335">
        <v>160</v>
      </c>
      <c r="D171" s="147">
        <f>D172+D177+D185+D195+D196</f>
        <v>546759</v>
      </c>
      <c r="E171" s="147">
        <f>E172+E177+E185+E195+E196</f>
        <v>2274562</v>
      </c>
      <c r="F171" s="150">
        <f t="shared" si="2"/>
        <v>416.00814984298387</v>
      </c>
    </row>
    <row r="172" spans="1:6" s="8" customFormat="1" x14ac:dyDescent="0.2">
      <c r="A172" s="145">
        <v>321</v>
      </c>
      <c r="B172" s="146" t="s">
        <v>962</v>
      </c>
      <c r="C172" s="335">
        <v>161</v>
      </c>
      <c r="D172" s="147">
        <f>SUM(D173:D176)</f>
        <v>9681</v>
      </c>
      <c r="E172" s="147">
        <f>SUM(E173:E176)</f>
        <v>30205</v>
      </c>
      <c r="F172" s="150">
        <f t="shared" si="2"/>
        <v>312.00289226319592</v>
      </c>
    </row>
    <row r="173" spans="1:6" s="8" customFormat="1" x14ac:dyDescent="0.2">
      <c r="A173" s="145">
        <v>3211</v>
      </c>
      <c r="B173" s="146" t="s">
        <v>963</v>
      </c>
      <c r="C173" s="335">
        <v>162</v>
      </c>
      <c r="D173" s="149">
        <v>2401</v>
      </c>
      <c r="E173" s="149">
        <v>13124</v>
      </c>
      <c r="F173" s="148">
        <f t="shared" si="2"/>
        <v>546.60558100791332</v>
      </c>
    </row>
    <row r="174" spans="1:6" s="8" customFormat="1" x14ac:dyDescent="0.2">
      <c r="A174" s="145">
        <v>3212</v>
      </c>
      <c r="B174" s="146" t="s">
        <v>964</v>
      </c>
      <c r="C174" s="335">
        <v>163</v>
      </c>
      <c r="D174" s="149">
        <v>6280</v>
      </c>
      <c r="E174" s="149">
        <v>10856</v>
      </c>
      <c r="F174" s="148">
        <f t="shared" si="2"/>
        <v>172.86624203821657</v>
      </c>
    </row>
    <row r="175" spans="1:6" s="8" customFormat="1" x14ac:dyDescent="0.2">
      <c r="A175" s="145">
        <v>3213</v>
      </c>
      <c r="B175" s="146" t="s">
        <v>965</v>
      </c>
      <c r="C175" s="335">
        <v>164</v>
      </c>
      <c r="D175" s="149">
        <v>1000</v>
      </c>
      <c r="E175" s="149">
        <v>6225</v>
      </c>
      <c r="F175" s="148">
        <f t="shared" si="2"/>
        <v>622.5</v>
      </c>
    </row>
    <row r="176" spans="1:6" s="8" customFormat="1" x14ac:dyDescent="0.2">
      <c r="A176" s="145">
        <v>3214</v>
      </c>
      <c r="B176" s="146" t="s">
        <v>966</v>
      </c>
      <c r="C176" s="335">
        <v>165</v>
      </c>
      <c r="D176" s="149">
        <v>0</v>
      </c>
      <c r="E176" s="149">
        <v>0</v>
      </c>
      <c r="F176" s="148" t="str">
        <f t="shared" si="2"/>
        <v>-</v>
      </c>
    </row>
    <row r="177" spans="1:6" s="8" customFormat="1" x14ac:dyDescent="0.2">
      <c r="A177" s="145">
        <v>322</v>
      </c>
      <c r="B177" s="146" t="s">
        <v>967</v>
      </c>
      <c r="C177" s="335">
        <v>166</v>
      </c>
      <c r="D177" s="147">
        <f>SUM(D178:D184)</f>
        <v>67615</v>
      </c>
      <c r="E177" s="147">
        <f>SUM(E178:E184)</f>
        <v>138693</v>
      </c>
      <c r="F177" s="150">
        <f t="shared" si="2"/>
        <v>205.12164460548695</v>
      </c>
    </row>
    <row r="178" spans="1:6" s="8" customFormat="1" x14ac:dyDescent="0.2">
      <c r="A178" s="145">
        <v>3221</v>
      </c>
      <c r="B178" s="146" t="s">
        <v>968</v>
      </c>
      <c r="C178" s="335">
        <v>167</v>
      </c>
      <c r="D178" s="149">
        <v>10628</v>
      </c>
      <c r="E178" s="149">
        <v>22952</v>
      </c>
      <c r="F178" s="148">
        <f t="shared" si="2"/>
        <v>215.95784719608582</v>
      </c>
    </row>
    <row r="179" spans="1:6" s="8" customFormat="1" x14ac:dyDescent="0.2">
      <c r="A179" s="145">
        <v>3222</v>
      </c>
      <c r="B179" s="146" t="s">
        <v>969</v>
      </c>
      <c r="C179" s="335">
        <v>168</v>
      </c>
      <c r="D179" s="149">
        <v>0</v>
      </c>
      <c r="E179" s="149">
        <v>0</v>
      </c>
      <c r="F179" s="148" t="str">
        <f t="shared" si="2"/>
        <v>-</v>
      </c>
    </row>
    <row r="180" spans="1:6" s="8" customFormat="1" x14ac:dyDescent="0.2">
      <c r="A180" s="145">
        <v>3223</v>
      </c>
      <c r="B180" s="146" t="s">
        <v>970</v>
      </c>
      <c r="C180" s="335">
        <v>169</v>
      </c>
      <c r="D180" s="149">
        <v>56987</v>
      </c>
      <c r="E180" s="149">
        <v>100893</v>
      </c>
      <c r="F180" s="148">
        <f t="shared" si="2"/>
        <v>177.0456419885237</v>
      </c>
    </row>
    <row r="181" spans="1:6" s="8" customFormat="1" x14ac:dyDescent="0.2">
      <c r="A181" s="145">
        <v>3224</v>
      </c>
      <c r="B181" s="146" t="s">
        <v>971</v>
      </c>
      <c r="C181" s="335">
        <v>170</v>
      </c>
      <c r="D181" s="149">
        <v>0</v>
      </c>
      <c r="E181" s="149">
        <v>0</v>
      </c>
      <c r="F181" s="148" t="str">
        <f t="shared" si="2"/>
        <v>-</v>
      </c>
    </row>
    <row r="182" spans="1:6" s="8" customFormat="1" x14ac:dyDescent="0.2">
      <c r="A182" s="145">
        <v>3225</v>
      </c>
      <c r="B182" s="146" t="s">
        <v>972</v>
      </c>
      <c r="C182" s="335">
        <v>171</v>
      </c>
      <c r="D182" s="149">
        <v>0</v>
      </c>
      <c r="E182" s="149">
        <v>14848</v>
      </c>
      <c r="F182" s="148" t="str">
        <f t="shared" si="2"/>
        <v>-</v>
      </c>
    </row>
    <row r="183" spans="1:6" s="8" customFormat="1" x14ac:dyDescent="0.2">
      <c r="A183" s="145">
        <v>3226</v>
      </c>
      <c r="B183" s="146" t="s">
        <v>973</v>
      </c>
      <c r="C183" s="335">
        <v>172</v>
      </c>
      <c r="D183" s="149">
        <v>0</v>
      </c>
      <c r="E183" s="149">
        <v>0</v>
      </c>
      <c r="F183" s="148" t="str">
        <f t="shared" si="2"/>
        <v>-</v>
      </c>
    </row>
    <row r="184" spans="1:6" s="8" customFormat="1" x14ac:dyDescent="0.2">
      <c r="A184" s="145">
        <v>3227</v>
      </c>
      <c r="B184" s="146" t="s">
        <v>974</v>
      </c>
      <c r="C184" s="335">
        <v>173</v>
      </c>
      <c r="D184" s="149">
        <v>0</v>
      </c>
      <c r="E184" s="149">
        <v>0</v>
      </c>
      <c r="F184" s="148" t="str">
        <f t="shared" si="2"/>
        <v>-</v>
      </c>
    </row>
    <row r="185" spans="1:6" s="8" customFormat="1" x14ac:dyDescent="0.2">
      <c r="A185" s="145">
        <v>323</v>
      </c>
      <c r="B185" s="146" t="s">
        <v>975</v>
      </c>
      <c r="C185" s="335">
        <v>174</v>
      </c>
      <c r="D185" s="147">
        <f>SUM(D186:D194)</f>
        <v>379643</v>
      </c>
      <c r="E185" s="147">
        <f>SUM(E186:E194)</f>
        <v>1817058</v>
      </c>
      <c r="F185" s="150">
        <f t="shared" si="2"/>
        <v>478.62281143073886</v>
      </c>
    </row>
    <row r="186" spans="1:6" s="8" customFormat="1" x14ac:dyDescent="0.2">
      <c r="A186" s="145">
        <v>3231</v>
      </c>
      <c r="B186" s="146" t="s">
        <v>976</v>
      </c>
      <c r="C186" s="335">
        <v>175</v>
      </c>
      <c r="D186" s="149">
        <v>35795</v>
      </c>
      <c r="E186" s="149">
        <v>41391</v>
      </c>
      <c r="F186" s="148">
        <f t="shared" si="2"/>
        <v>115.63346836150301</v>
      </c>
    </row>
    <row r="187" spans="1:6" s="8" customFormat="1" x14ac:dyDescent="0.2">
      <c r="A187" s="145">
        <v>3232</v>
      </c>
      <c r="B187" s="146" t="s">
        <v>977</v>
      </c>
      <c r="C187" s="335">
        <v>176</v>
      </c>
      <c r="D187" s="149">
        <v>249912</v>
      </c>
      <c r="E187" s="149">
        <v>1171705</v>
      </c>
      <c r="F187" s="148">
        <f t="shared" si="2"/>
        <v>468.84703415602297</v>
      </c>
    </row>
    <row r="188" spans="1:6" s="8" customFormat="1" x14ac:dyDescent="0.2">
      <c r="A188" s="145">
        <v>3233</v>
      </c>
      <c r="B188" s="146" t="s">
        <v>978</v>
      </c>
      <c r="C188" s="335">
        <v>177</v>
      </c>
      <c r="D188" s="149">
        <v>4200</v>
      </c>
      <c r="E188" s="149">
        <v>41834</v>
      </c>
      <c r="F188" s="148">
        <f t="shared" si="2"/>
        <v>996.04761904761915</v>
      </c>
    </row>
    <row r="189" spans="1:6" s="8" customFormat="1" x14ac:dyDescent="0.2">
      <c r="A189" s="145">
        <v>3234</v>
      </c>
      <c r="B189" s="146" t="s">
        <v>979</v>
      </c>
      <c r="C189" s="335">
        <v>178</v>
      </c>
      <c r="D189" s="149">
        <v>14890</v>
      </c>
      <c r="E189" s="149">
        <v>44380</v>
      </c>
      <c r="F189" s="148">
        <f t="shared" si="2"/>
        <v>298.05238415043658</v>
      </c>
    </row>
    <row r="190" spans="1:6" s="8" customFormat="1" x14ac:dyDescent="0.2">
      <c r="A190" s="145">
        <v>3235</v>
      </c>
      <c r="B190" s="146" t="s">
        <v>980</v>
      </c>
      <c r="C190" s="335">
        <v>179</v>
      </c>
      <c r="D190" s="149">
        <v>0</v>
      </c>
      <c r="E190" s="149">
        <v>25094</v>
      </c>
      <c r="F190" s="148" t="str">
        <f t="shared" si="2"/>
        <v>-</v>
      </c>
    </row>
    <row r="191" spans="1:6" s="8" customFormat="1" x14ac:dyDescent="0.2">
      <c r="A191" s="145">
        <v>3236</v>
      </c>
      <c r="B191" s="146" t="s">
        <v>981</v>
      </c>
      <c r="C191" s="335">
        <v>180</v>
      </c>
      <c r="D191" s="149">
        <v>0</v>
      </c>
      <c r="E191" s="149">
        <v>0</v>
      </c>
      <c r="F191" s="148" t="str">
        <f t="shared" si="2"/>
        <v>-</v>
      </c>
    </row>
    <row r="192" spans="1:6" s="8" customFormat="1" x14ac:dyDescent="0.2">
      <c r="A192" s="145">
        <v>3237</v>
      </c>
      <c r="B192" s="146" t="s">
        <v>982</v>
      </c>
      <c r="C192" s="335">
        <v>181</v>
      </c>
      <c r="D192" s="149">
        <v>60613</v>
      </c>
      <c r="E192" s="149">
        <v>471561</v>
      </c>
      <c r="F192" s="148">
        <f t="shared" si="2"/>
        <v>777.9865705376734</v>
      </c>
    </row>
    <row r="193" spans="1:6" s="8" customFormat="1" x14ac:dyDescent="0.2">
      <c r="A193" s="145">
        <v>3238</v>
      </c>
      <c r="B193" s="146" t="s">
        <v>983</v>
      </c>
      <c r="C193" s="335">
        <v>182</v>
      </c>
      <c r="D193" s="149">
        <v>14233</v>
      </c>
      <c r="E193" s="149">
        <v>19343</v>
      </c>
      <c r="F193" s="148">
        <f t="shared" si="2"/>
        <v>135.90248015175999</v>
      </c>
    </row>
    <row r="194" spans="1:6" s="8" customFormat="1" x14ac:dyDescent="0.2">
      <c r="A194" s="145">
        <v>3239</v>
      </c>
      <c r="B194" s="146" t="s">
        <v>984</v>
      </c>
      <c r="C194" s="335">
        <v>183</v>
      </c>
      <c r="D194" s="149">
        <v>0</v>
      </c>
      <c r="E194" s="149">
        <v>1750</v>
      </c>
      <c r="F194" s="148" t="str">
        <f t="shared" si="2"/>
        <v>-</v>
      </c>
    </row>
    <row r="195" spans="1:6" s="8" customFormat="1" x14ac:dyDescent="0.2">
      <c r="A195" s="145">
        <v>324</v>
      </c>
      <c r="B195" s="146" t="s">
        <v>985</v>
      </c>
      <c r="C195" s="335">
        <v>184</v>
      </c>
      <c r="D195" s="149">
        <v>5916</v>
      </c>
      <c r="E195" s="149">
        <v>0</v>
      </c>
      <c r="F195" s="148">
        <f t="shared" si="2"/>
        <v>0</v>
      </c>
    </row>
    <row r="196" spans="1:6" s="8" customFormat="1" x14ac:dyDescent="0.2">
      <c r="A196" s="145">
        <v>329</v>
      </c>
      <c r="B196" s="146" t="s">
        <v>986</v>
      </c>
      <c r="C196" s="335">
        <v>185</v>
      </c>
      <c r="D196" s="147">
        <f>SUM(D197:D203)</f>
        <v>83904</v>
      </c>
      <c r="E196" s="147">
        <f>SUM(E197:E203)</f>
        <v>288606</v>
      </c>
      <c r="F196" s="150">
        <f t="shared" si="2"/>
        <v>343.97168192219681</v>
      </c>
    </row>
    <row r="197" spans="1:6" s="8" customFormat="1" x14ac:dyDescent="0.2">
      <c r="A197" s="145">
        <v>3291</v>
      </c>
      <c r="B197" s="151" t="s">
        <v>987</v>
      </c>
      <c r="C197" s="335">
        <v>186</v>
      </c>
      <c r="D197" s="149">
        <v>0</v>
      </c>
      <c r="E197" s="149">
        <v>64</v>
      </c>
      <c r="F197" s="148" t="str">
        <f t="shared" si="2"/>
        <v>-</v>
      </c>
    </row>
    <row r="198" spans="1:6" s="8" customFormat="1" x14ac:dyDescent="0.2">
      <c r="A198" s="145">
        <v>3292</v>
      </c>
      <c r="B198" s="146" t="s">
        <v>988</v>
      </c>
      <c r="C198" s="335">
        <v>187</v>
      </c>
      <c r="D198" s="149">
        <v>12092</v>
      </c>
      <c r="E198" s="149">
        <v>4786</v>
      </c>
      <c r="F198" s="148">
        <f t="shared" si="2"/>
        <v>39.579887528944759</v>
      </c>
    </row>
    <row r="199" spans="1:6" s="8" customFormat="1" x14ac:dyDescent="0.2">
      <c r="A199" s="145">
        <v>3293</v>
      </c>
      <c r="B199" s="146" t="s">
        <v>989</v>
      </c>
      <c r="C199" s="335">
        <v>188</v>
      </c>
      <c r="D199" s="149">
        <v>0</v>
      </c>
      <c r="E199" s="149">
        <v>101018</v>
      </c>
      <c r="F199" s="148" t="str">
        <f t="shared" si="2"/>
        <v>-</v>
      </c>
    </row>
    <row r="200" spans="1:6" s="8" customFormat="1" x14ac:dyDescent="0.2">
      <c r="A200" s="145">
        <v>3294</v>
      </c>
      <c r="B200" s="146" t="s">
        <v>990</v>
      </c>
      <c r="C200" s="335">
        <v>189</v>
      </c>
      <c r="D200" s="149">
        <v>1402</v>
      </c>
      <c r="E200" s="149">
        <v>1735</v>
      </c>
      <c r="F200" s="148">
        <f t="shared" si="2"/>
        <v>123.75178316690443</v>
      </c>
    </row>
    <row r="201" spans="1:6" s="8" customFormat="1" x14ac:dyDescent="0.2">
      <c r="A201" s="145">
        <v>3295</v>
      </c>
      <c r="B201" s="146" t="s">
        <v>991</v>
      </c>
      <c r="C201" s="335">
        <v>190</v>
      </c>
      <c r="D201" s="149">
        <v>0</v>
      </c>
      <c r="E201" s="149">
        <v>0</v>
      </c>
      <c r="F201" s="148" t="str">
        <f t="shared" si="2"/>
        <v>-</v>
      </c>
    </row>
    <row r="202" spans="1:6" s="8" customFormat="1" x14ac:dyDescent="0.2">
      <c r="A202" s="145" t="s">
        <v>992</v>
      </c>
      <c r="B202" s="146" t="s">
        <v>993</v>
      </c>
      <c r="C202" s="335">
        <v>191</v>
      </c>
      <c r="D202" s="149">
        <v>0</v>
      </c>
      <c r="E202" s="149">
        <v>0</v>
      </c>
      <c r="F202" s="148" t="str">
        <f t="shared" si="2"/>
        <v>-</v>
      </c>
    </row>
    <row r="203" spans="1:6" s="8" customFormat="1" x14ac:dyDescent="0.2">
      <c r="A203" s="145">
        <v>3299</v>
      </c>
      <c r="B203" s="146" t="s">
        <v>994</v>
      </c>
      <c r="C203" s="335">
        <v>192</v>
      </c>
      <c r="D203" s="149">
        <v>70410</v>
      </c>
      <c r="E203" s="149">
        <v>181003</v>
      </c>
      <c r="F203" s="148">
        <f t="shared" si="2"/>
        <v>257.07001846328643</v>
      </c>
    </row>
    <row r="204" spans="1:6" s="8" customFormat="1" x14ac:dyDescent="0.2">
      <c r="A204" s="145">
        <v>34</v>
      </c>
      <c r="B204" s="151" t="s">
        <v>995</v>
      </c>
      <c r="C204" s="335">
        <v>193</v>
      </c>
      <c r="D204" s="147">
        <f>D205+D210+D218</f>
        <v>1332</v>
      </c>
      <c r="E204" s="147">
        <f>E205+E210+E218</f>
        <v>2919</v>
      </c>
      <c r="F204" s="150">
        <f t="shared" si="2"/>
        <v>219.14414414414415</v>
      </c>
    </row>
    <row r="205" spans="1:6" s="8" customFormat="1" x14ac:dyDescent="0.2">
      <c r="A205" s="145">
        <v>341</v>
      </c>
      <c r="B205" s="146" t="s">
        <v>996</v>
      </c>
      <c r="C205" s="335">
        <v>194</v>
      </c>
      <c r="D205" s="147">
        <f>SUM(D206:D209)</f>
        <v>0</v>
      </c>
      <c r="E205" s="147">
        <f>SUM(E206:E209)</f>
        <v>0</v>
      </c>
      <c r="F205" s="150" t="str">
        <f t="shared" si="2"/>
        <v>-</v>
      </c>
    </row>
    <row r="206" spans="1:6" s="8" customFormat="1" x14ac:dyDescent="0.2">
      <c r="A206" s="145">
        <v>3411</v>
      </c>
      <c r="B206" s="146" t="s">
        <v>997</v>
      </c>
      <c r="C206" s="335">
        <v>195</v>
      </c>
      <c r="D206" s="149">
        <v>0</v>
      </c>
      <c r="E206" s="149">
        <v>0</v>
      </c>
      <c r="F206" s="148" t="str">
        <f t="shared" ref="F206:F269" si="3">IF(D206&lt;&gt;0,IF(E206/D206&gt;=100,"&gt;&gt;100",E206/D206*100),"-")</f>
        <v>-</v>
      </c>
    </row>
    <row r="207" spans="1:6" s="8" customFormat="1" x14ac:dyDescent="0.2">
      <c r="A207" s="145">
        <v>3412</v>
      </c>
      <c r="B207" s="146" t="s">
        <v>998</v>
      </c>
      <c r="C207" s="335">
        <v>196</v>
      </c>
      <c r="D207" s="149">
        <v>0</v>
      </c>
      <c r="E207" s="149">
        <v>0</v>
      </c>
      <c r="F207" s="148" t="str">
        <f t="shared" si="3"/>
        <v>-</v>
      </c>
    </row>
    <row r="208" spans="1:6" s="8" customFormat="1" x14ac:dyDescent="0.2">
      <c r="A208" s="145">
        <v>3413</v>
      </c>
      <c r="B208" s="146" t="s">
        <v>999</v>
      </c>
      <c r="C208" s="335">
        <v>197</v>
      </c>
      <c r="D208" s="149">
        <v>0</v>
      </c>
      <c r="E208" s="149">
        <v>0</v>
      </c>
      <c r="F208" s="148" t="str">
        <f t="shared" si="3"/>
        <v>-</v>
      </c>
    </row>
    <row r="209" spans="1:6" s="8" customFormat="1" x14ac:dyDescent="0.2">
      <c r="A209" s="145">
        <v>3419</v>
      </c>
      <c r="B209" s="146" t="s">
        <v>1000</v>
      </c>
      <c r="C209" s="335">
        <v>198</v>
      </c>
      <c r="D209" s="149">
        <v>0</v>
      </c>
      <c r="E209" s="149">
        <v>0</v>
      </c>
      <c r="F209" s="148" t="str">
        <f t="shared" si="3"/>
        <v>-</v>
      </c>
    </row>
    <row r="210" spans="1:6" s="8" customFormat="1" x14ac:dyDescent="0.2">
      <c r="A210" s="145">
        <v>342</v>
      </c>
      <c r="B210" s="146" t="s">
        <v>1001</v>
      </c>
      <c r="C210" s="335">
        <v>199</v>
      </c>
      <c r="D210" s="147">
        <f>SUM(D211:D217)</f>
        <v>0</v>
      </c>
      <c r="E210" s="147">
        <f>SUM(E211:E217)</f>
        <v>0</v>
      </c>
      <c r="F210" s="150" t="str">
        <f t="shared" si="3"/>
        <v>-</v>
      </c>
    </row>
    <row r="211" spans="1:6" s="8" customFormat="1" ht="24" x14ac:dyDescent="0.2">
      <c r="A211" s="145">
        <v>3421</v>
      </c>
      <c r="B211" s="146" t="s">
        <v>1002</v>
      </c>
      <c r="C211" s="335">
        <v>200</v>
      </c>
      <c r="D211" s="149">
        <v>0</v>
      </c>
      <c r="E211" s="149">
        <v>0</v>
      </c>
      <c r="F211" s="148" t="str">
        <f t="shared" si="3"/>
        <v>-</v>
      </c>
    </row>
    <row r="212" spans="1:6" s="8" customFormat="1" ht="24" x14ac:dyDescent="0.2">
      <c r="A212" s="145">
        <v>3422</v>
      </c>
      <c r="B212" s="152" t="s">
        <v>1003</v>
      </c>
      <c r="C212" s="335">
        <v>201</v>
      </c>
      <c r="D212" s="149">
        <v>0</v>
      </c>
      <c r="E212" s="149">
        <v>0</v>
      </c>
      <c r="F212" s="148" t="str">
        <f t="shared" si="3"/>
        <v>-</v>
      </c>
    </row>
    <row r="213" spans="1:6" s="8" customFormat="1" ht="24" x14ac:dyDescent="0.2">
      <c r="A213" s="145">
        <v>3423</v>
      </c>
      <c r="B213" s="152" t="s">
        <v>1004</v>
      </c>
      <c r="C213" s="335">
        <v>202</v>
      </c>
      <c r="D213" s="149">
        <v>0</v>
      </c>
      <c r="E213" s="149">
        <v>0</v>
      </c>
      <c r="F213" s="148" t="str">
        <f t="shared" si="3"/>
        <v>-</v>
      </c>
    </row>
    <row r="214" spans="1:6" s="8" customFormat="1" x14ac:dyDescent="0.2">
      <c r="A214" s="145">
        <v>3425</v>
      </c>
      <c r="B214" s="146" t="s">
        <v>1005</v>
      </c>
      <c r="C214" s="335">
        <v>203</v>
      </c>
      <c r="D214" s="149">
        <v>0</v>
      </c>
      <c r="E214" s="149">
        <v>0</v>
      </c>
      <c r="F214" s="148" t="str">
        <f t="shared" si="3"/>
        <v>-</v>
      </c>
    </row>
    <row r="215" spans="1:6" s="8" customFormat="1" x14ac:dyDescent="0.2">
      <c r="A215" s="145">
        <v>3426</v>
      </c>
      <c r="B215" s="146" t="s">
        <v>1006</v>
      </c>
      <c r="C215" s="335">
        <v>204</v>
      </c>
      <c r="D215" s="149">
        <v>0</v>
      </c>
      <c r="E215" s="149">
        <v>0</v>
      </c>
      <c r="F215" s="148" t="str">
        <f t="shared" si="3"/>
        <v>-</v>
      </c>
    </row>
    <row r="216" spans="1:6" s="8" customFormat="1" x14ac:dyDescent="0.2">
      <c r="A216" s="145">
        <v>3427</v>
      </c>
      <c r="B216" s="146" t="s">
        <v>1007</v>
      </c>
      <c r="C216" s="335">
        <v>205</v>
      </c>
      <c r="D216" s="149">
        <v>0</v>
      </c>
      <c r="E216" s="149">
        <v>0</v>
      </c>
      <c r="F216" s="148" t="str">
        <f t="shared" si="3"/>
        <v>-</v>
      </c>
    </row>
    <row r="217" spans="1:6" s="8" customFormat="1" x14ac:dyDescent="0.2">
      <c r="A217" s="145">
        <v>3428</v>
      </c>
      <c r="B217" s="146" t="s">
        <v>1008</v>
      </c>
      <c r="C217" s="335">
        <v>206</v>
      </c>
      <c r="D217" s="149">
        <v>0</v>
      </c>
      <c r="E217" s="149">
        <v>0</v>
      </c>
      <c r="F217" s="148" t="str">
        <f t="shared" si="3"/>
        <v>-</v>
      </c>
    </row>
    <row r="218" spans="1:6" s="8" customFormat="1" x14ac:dyDescent="0.2">
      <c r="A218" s="145">
        <v>343</v>
      </c>
      <c r="B218" s="146" t="s">
        <v>1009</v>
      </c>
      <c r="C218" s="335">
        <v>207</v>
      </c>
      <c r="D218" s="147">
        <f>SUM(D219:D222)</f>
        <v>1332</v>
      </c>
      <c r="E218" s="147">
        <f>SUM(E219:E222)</f>
        <v>2919</v>
      </c>
      <c r="F218" s="150">
        <f t="shared" si="3"/>
        <v>219.14414414414415</v>
      </c>
    </row>
    <row r="219" spans="1:6" s="8" customFormat="1" x14ac:dyDescent="0.2">
      <c r="A219" s="145">
        <v>3431</v>
      </c>
      <c r="B219" s="151" t="s">
        <v>1010</v>
      </c>
      <c r="C219" s="335">
        <v>208</v>
      </c>
      <c r="D219" s="149">
        <v>1332</v>
      </c>
      <c r="E219" s="149">
        <v>2919</v>
      </c>
      <c r="F219" s="148">
        <f t="shared" si="3"/>
        <v>219.14414414414415</v>
      </c>
    </row>
    <row r="220" spans="1:6" s="8" customFormat="1" x14ac:dyDescent="0.2">
      <c r="A220" s="145">
        <v>3432</v>
      </c>
      <c r="B220" s="146" t="s">
        <v>1011</v>
      </c>
      <c r="C220" s="335">
        <v>209</v>
      </c>
      <c r="D220" s="149">
        <v>0</v>
      </c>
      <c r="E220" s="149">
        <v>0</v>
      </c>
      <c r="F220" s="148" t="str">
        <f t="shared" si="3"/>
        <v>-</v>
      </c>
    </row>
    <row r="221" spans="1:6" s="8" customFormat="1" x14ac:dyDescent="0.2">
      <c r="A221" s="145">
        <v>3433</v>
      </c>
      <c r="B221" s="146" t="s">
        <v>1012</v>
      </c>
      <c r="C221" s="335">
        <v>210</v>
      </c>
      <c r="D221" s="149">
        <v>0</v>
      </c>
      <c r="E221" s="149">
        <v>0</v>
      </c>
      <c r="F221" s="148" t="str">
        <f t="shared" si="3"/>
        <v>-</v>
      </c>
    </row>
    <row r="222" spans="1:6" s="8" customFormat="1" x14ac:dyDescent="0.2">
      <c r="A222" s="145">
        <v>3434</v>
      </c>
      <c r="B222" s="146" t="s">
        <v>1013</v>
      </c>
      <c r="C222" s="335">
        <v>211</v>
      </c>
      <c r="D222" s="149">
        <v>0</v>
      </c>
      <c r="E222" s="149">
        <v>0</v>
      </c>
      <c r="F222" s="148" t="str">
        <f t="shared" si="3"/>
        <v>-</v>
      </c>
    </row>
    <row r="223" spans="1:6" s="8" customFormat="1" x14ac:dyDescent="0.2">
      <c r="A223" s="145">
        <v>35</v>
      </c>
      <c r="B223" s="146" t="s">
        <v>1014</v>
      </c>
      <c r="C223" s="335">
        <v>212</v>
      </c>
      <c r="D223" s="147">
        <f>D224+D227+D231</f>
        <v>0</v>
      </c>
      <c r="E223" s="147">
        <f>E224+E227+E231</f>
        <v>0</v>
      </c>
      <c r="F223" s="150" t="str">
        <f t="shared" si="3"/>
        <v>-</v>
      </c>
    </row>
    <row r="224" spans="1:6" s="8" customFormat="1" x14ac:dyDescent="0.2">
      <c r="A224" s="145">
        <v>351</v>
      </c>
      <c r="B224" s="146" t="s">
        <v>1015</v>
      </c>
      <c r="C224" s="335">
        <v>213</v>
      </c>
      <c r="D224" s="147">
        <f>SUM(D225:D226)</f>
        <v>0</v>
      </c>
      <c r="E224" s="147">
        <f>SUM(E225:E226)</f>
        <v>0</v>
      </c>
      <c r="F224" s="150" t="str">
        <f t="shared" si="3"/>
        <v>-</v>
      </c>
    </row>
    <row r="225" spans="1:6" s="8" customFormat="1" x14ac:dyDescent="0.2">
      <c r="A225" s="145">
        <v>3511</v>
      </c>
      <c r="B225" s="146" t="s">
        <v>1016</v>
      </c>
      <c r="C225" s="335">
        <v>214</v>
      </c>
      <c r="D225" s="149">
        <v>0</v>
      </c>
      <c r="E225" s="149">
        <v>0</v>
      </c>
      <c r="F225" s="148" t="str">
        <f t="shared" si="3"/>
        <v>-</v>
      </c>
    </row>
    <row r="226" spans="1:6" s="8" customFormat="1" x14ac:dyDescent="0.2">
      <c r="A226" s="145">
        <v>3512</v>
      </c>
      <c r="B226" s="146" t="s">
        <v>1017</v>
      </c>
      <c r="C226" s="335">
        <v>215</v>
      </c>
      <c r="D226" s="149">
        <v>0</v>
      </c>
      <c r="E226" s="149">
        <v>0</v>
      </c>
      <c r="F226" s="148" t="str">
        <f t="shared" si="3"/>
        <v>-</v>
      </c>
    </row>
    <row r="227" spans="1:6" s="8" customFormat="1" ht="24" x14ac:dyDescent="0.2">
      <c r="A227" s="145">
        <v>352</v>
      </c>
      <c r="B227" s="146" t="s">
        <v>1018</v>
      </c>
      <c r="C227" s="335">
        <v>216</v>
      </c>
      <c r="D227" s="147">
        <f>SUM(D228:D230)</f>
        <v>0</v>
      </c>
      <c r="E227" s="147">
        <f>SUM(E228:E230)</f>
        <v>0</v>
      </c>
      <c r="F227" s="150" t="str">
        <f t="shared" si="3"/>
        <v>-</v>
      </c>
    </row>
    <row r="228" spans="1:6" s="8" customFormat="1" x14ac:dyDescent="0.2">
      <c r="A228" s="145">
        <v>3521</v>
      </c>
      <c r="B228" s="146" t="s">
        <v>1019</v>
      </c>
      <c r="C228" s="335">
        <v>217</v>
      </c>
      <c r="D228" s="149">
        <v>0</v>
      </c>
      <c r="E228" s="149">
        <v>0</v>
      </c>
      <c r="F228" s="148" t="str">
        <f t="shared" si="3"/>
        <v>-</v>
      </c>
    </row>
    <row r="229" spans="1:6" s="8" customFormat="1" x14ac:dyDescent="0.2">
      <c r="A229" s="145">
        <v>3522</v>
      </c>
      <c r="B229" s="146" t="s">
        <v>1020</v>
      </c>
      <c r="C229" s="335">
        <v>218</v>
      </c>
      <c r="D229" s="149">
        <v>0</v>
      </c>
      <c r="E229" s="149">
        <v>0</v>
      </c>
      <c r="F229" s="148" t="str">
        <f t="shared" si="3"/>
        <v>-</v>
      </c>
    </row>
    <row r="230" spans="1:6" s="8" customFormat="1" x14ac:dyDescent="0.2">
      <c r="A230" s="145">
        <v>3523</v>
      </c>
      <c r="B230" s="146" t="s">
        <v>1021</v>
      </c>
      <c r="C230" s="335">
        <v>219</v>
      </c>
      <c r="D230" s="149">
        <v>0</v>
      </c>
      <c r="E230" s="149">
        <v>0</v>
      </c>
      <c r="F230" s="148" t="str">
        <f t="shared" si="3"/>
        <v>-</v>
      </c>
    </row>
    <row r="231" spans="1:6" s="8" customFormat="1" ht="24" x14ac:dyDescent="0.2">
      <c r="A231" s="145" t="s">
        <v>1022</v>
      </c>
      <c r="B231" s="146" t="s">
        <v>1023</v>
      </c>
      <c r="C231" s="335">
        <v>220</v>
      </c>
      <c r="D231" s="149">
        <v>0</v>
      </c>
      <c r="E231" s="149">
        <v>0</v>
      </c>
      <c r="F231" s="148"/>
    </row>
    <row r="232" spans="1:6" s="8" customFormat="1" ht="24" x14ac:dyDescent="0.2">
      <c r="A232" s="145">
        <v>36</v>
      </c>
      <c r="B232" s="146" t="s">
        <v>1024</v>
      </c>
      <c r="C232" s="335">
        <v>221</v>
      </c>
      <c r="D232" s="147">
        <f>D233+D236+D239+D242+D245+D249+D252</f>
        <v>0</v>
      </c>
      <c r="E232" s="147">
        <f>E233+E236+E239+E242+E245+E249+E252</f>
        <v>0</v>
      </c>
      <c r="F232" s="150" t="str">
        <f t="shared" si="3"/>
        <v>-</v>
      </c>
    </row>
    <row r="233" spans="1:6" s="8" customFormat="1" x14ac:dyDescent="0.2">
      <c r="A233" s="145">
        <v>361</v>
      </c>
      <c r="B233" s="146" t="s">
        <v>1025</v>
      </c>
      <c r="C233" s="335">
        <v>222</v>
      </c>
      <c r="D233" s="147">
        <f>SUM(D234:D235)</f>
        <v>0</v>
      </c>
      <c r="E233" s="147">
        <f>SUM(E234:E235)</f>
        <v>0</v>
      </c>
      <c r="F233" s="150" t="str">
        <f t="shared" si="3"/>
        <v>-</v>
      </c>
    </row>
    <row r="234" spans="1:6" s="8" customFormat="1" x14ac:dyDescent="0.2">
      <c r="A234" s="145">
        <v>3611</v>
      </c>
      <c r="B234" s="146" t="s">
        <v>1026</v>
      </c>
      <c r="C234" s="335">
        <v>223</v>
      </c>
      <c r="D234" s="149">
        <v>0</v>
      </c>
      <c r="E234" s="149">
        <v>0</v>
      </c>
      <c r="F234" s="148" t="str">
        <f t="shared" si="3"/>
        <v>-</v>
      </c>
    </row>
    <row r="235" spans="1:6" s="8" customFormat="1" x14ac:dyDescent="0.2">
      <c r="A235" s="145">
        <v>3612</v>
      </c>
      <c r="B235" s="146" t="s">
        <v>1027</v>
      </c>
      <c r="C235" s="335">
        <v>224</v>
      </c>
      <c r="D235" s="149">
        <v>0</v>
      </c>
      <c r="E235" s="149">
        <v>0</v>
      </c>
      <c r="F235" s="148" t="str">
        <f t="shared" si="3"/>
        <v>-</v>
      </c>
    </row>
    <row r="236" spans="1:6" s="8" customFormat="1" x14ac:dyDescent="0.2">
      <c r="A236" s="145">
        <v>362</v>
      </c>
      <c r="B236" s="146" t="s">
        <v>1028</v>
      </c>
      <c r="C236" s="335">
        <v>225</v>
      </c>
      <c r="D236" s="147">
        <f>SUM(D237:D238)</f>
        <v>0</v>
      </c>
      <c r="E236" s="147">
        <f>SUM(E237:E238)</f>
        <v>0</v>
      </c>
      <c r="F236" s="150" t="str">
        <f t="shared" si="3"/>
        <v>-</v>
      </c>
    </row>
    <row r="237" spans="1:6" s="8" customFormat="1" x14ac:dyDescent="0.2">
      <c r="A237" s="145">
        <v>3621</v>
      </c>
      <c r="B237" s="146" t="s">
        <v>1029</v>
      </c>
      <c r="C237" s="335">
        <v>226</v>
      </c>
      <c r="D237" s="149">
        <v>0</v>
      </c>
      <c r="E237" s="149">
        <v>0</v>
      </c>
      <c r="F237" s="148" t="str">
        <f t="shared" si="3"/>
        <v>-</v>
      </c>
    </row>
    <row r="238" spans="1:6" s="8" customFormat="1" x14ac:dyDescent="0.2">
      <c r="A238" s="145">
        <v>3622</v>
      </c>
      <c r="B238" s="146" t="s">
        <v>1030</v>
      </c>
      <c r="C238" s="335">
        <v>227</v>
      </c>
      <c r="D238" s="149">
        <v>0</v>
      </c>
      <c r="E238" s="149">
        <v>0</v>
      </c>
      <c r="F238" s="148" t="str">
        <f t="shared" si="3"/>
        <v>-</v>
      </c>
    </row>
    <row r="239" spans="1:6" s="8" customFormat="1" x14ac:dyDescent="0.2">
      <c r="A239" s="145">
        <v>363</v>
      </c>
      <c r="B239" s="146" t="s">
        <v>1031</v>
      </c>
      <c r="C239" s="335">
        <v>228</v>
      </c>
      <c r="D239" s="147">
        <f>SUM(D240:D241)</f>
        <v>0</v>
      </c>
      <c r="E239" s="147">
        <f>SUM(E240:E241)</f>
        <v>0</v>
      </c>
      <c r="F239" s="150" t="str">
        <f t="shared" si="3"/>
        <v>-</v>
      </c>
    </row>
    <row r="240" spans="1:6" s="8" customFormat="1" x14ac:dyDescent="0.2">
      <c r="A240" s="145">
        <v>3631</v>
      </c>
      <c r="B240" s="146" t="s">
        <v>1032</v>
      </c>
      <c r="C240" s="335">
        <v>229</v>
      </c>
      <c r="D240" s="149">
        <v>0</v>
      </c>
      <c r="E240" s="149">
        <v>0</v>
      </c>
      <c r="F240" s="148" t="str">
        <f t="shared" si="3"/>
        <v>-</v>
      </c>
    </row>
    <row r="241" spans="1:6" s="8" customFormat="1" x14ac:dyDescent="0.2">
      <c r="A241" s="145">
        <v>3632</v>
      </c>
      <c r="B241" s="146" t="s">
        <v>1033</v>
      </c>
      <c r="C241" s="335">
        <v>230</v>
      </c>
      <c r="D241" s="149">
        <v>0</v>
      </c>
      <c r="E241" s="149">
        <v>0</v>
      </c>
      <c r="F241" s="148" t="str">
        <f t="shared" si="3"/>
        <v>-</v>
      </c>
    </row>
    <row r="242" spans="1:6" s="8" customFormat="1" x14ac:dyDescent="0.2">
      <c r="A242" s="145" t="s">
        <v>1034</v>
      </c>
      <c r="B242" s="146" t="s">
        <v>1035</v>
      </c>
      <c r="C242" s="335">
        <v>231</v>
      </c>
      <c r="D242" s="147">
        <f>SUM(D243:D244)</f>
        <v>0</v>
      </c>
      <c r="E242" s="147">
        <f>SUM(E243:E244)</f>
        <v>0</v>
      </c>
      <c r="F242" s="150" t="str">
        <f t="shared" si="3"/>
        <v>-</v>
      </c>
    </row>
    <row r="243" spans="1:6" s="8" customFormat="1" x14ac:dyDescent="0.2">
      <c r="A243" s="145" t="s">
        <v>1036</v>
      </c>
      <c r="B243" s="146" t="s">
        <v>1037</v>
      </c>
      <c r="C243" s="335">
        <v>232</v>
      </c>
      <c r="D243" s="149">
        <v>0</v>
      </c>
      <c r="E243" s="149">
        <v>0</v>
      </c>
      <c r="F243" s="148" t="str">
        <f t="shared" si="3"/>
        <v>-</v>
      </c>
    </row>
    <row r="244" spans="1:6" s="8" customFormat="1" x14ac:dyDescent="0.2">
      <c r="A244" s="145" t="s">
        <v>1038</v>
      </c>
      <c r="B244" s="146" t="s">
        <v>1039</v>
      </c>
      <c r="C244" s="335">
        <v>233</v>
      </c>
      <c r="D244" s="149">
        <v>0</v>
      </c>
      <c r="E244" s="149">
        <v>0</v>
      </c>
      <c r="F244" s="148" t="str">
        <f t="shared" si="3"/>
        <v>-</v>
      </c>
    </row>
    <row r="245" spans="1:6" s="8" customFormat="1" ht="24" x14ac:dyDescent="0.2">
      <c r="A245" s="145" t="s">
        <v>1040</v>
      </c>
      <c r="B245" s="146" t="s">
        <v>1041</v>
      </c>
      <c r="C245" s="335">
        <v>234</v>
      </c>
      <c r="D245" s="147">
        <f>SUM(D246:D248)</f>
        <v>0</v>
      </c>
      <c r="E245" s="147">
        <f>SUM(E246:E248)</f>
        <v>0</v>
      </c>
      <c r="F245" s="150" t="str">
        <f t="shared" si="3"/>
        <v>-</v>
      </c>
    </row>
    <row r="246" spans="1:6" s="8" customFormat="1" ht="24" x14ac:dyDescent="0.2">
      <c r="A246" s="145">
        <v>3672</v>
      </c>
      <c r="B246" s="146" t="s">
        <v>1042</v>
      </c>
      <c r="C246" s="335">
        <v>235</v>
      </c>
      <c r="D246" s="149">
        <v>0</v>
      </c>
      <c r="E246" s="149">
        <v>0</v>
      </c>
      <c r="F246" s="148" t="str">
        <f t="shared" si="3"/>
        <v>-</v>
      </c>
    </row>
    <row r="247" spans="1:6" s="8" customFormat="1" ht="24" x14ac:dyDescent="0.2">
      <c r="A247" s="145">
        <v>3673</v>
      </c>
      <c r="B247" s="146" t="s">
        <v>1043</v>
      </c>
      <c r="C247" s="335">
        <v>236</v>
      </c>
      <c r="D247" s="149">
        <v>0</v>
      </c>
      <c r="E247" s="149">
        <v>0</v>
      </c>
      <c r="F247" s="148"/>
    </row>
    <row r="248" spans="1:6" s="8" customFormat="1" ht="24" x14ac:dyDescent="0.2">
      <c r="A248" s="145">
        <v>3674</v>
      </c>
      <c r="B248" s="146" t="s">
        <v>1044</v>
      </c>
      <c r="C248" s="335">
        <v>237</v>
      </c>
      <c r="D248" s="149">
        <v>0</v>
      </c>
      <c r="E248" s="149">
        <v>0</v>
      </c>
      <c r="F248" s="148"/>
    </row>
    <row r="249" spans="1:6" s="8" customFormat="1" x14ac:dyDescent="0.2">
      <c r="A249" s="145" t="s">
        <v>1045</v>
      </c>
      <c r="B249" s="146" t="s">
        <v>1046</v>
      </c>
      <c r="C249" s="335">
        <v>238</v>
      </c>
      <c r="D249" s="147">
        <f>SUM(D250:D251)</f>
        <v>0</v>
      </c>
      <c r="E249" s="147">
        <f>SUM(E250:E251)</f>
        <v>0</v>
      </c>
      <c r="F249" s="150" t="str">
        <f t="shared" si="3"/>
        <v>-</v>
      </c>
    </row>
    <row r="250" spans="1:6" s="8" customFormat="1" x14ac:dyDescent="0.2">
      <c r="A250" s="145" t="s">
        <v>1047</v>
      </c>
      <c r="B250" s="146" t="s">
        <v>1048</v>
      </c>
      <c r="C250" s="335">
        <v>239</v>
      </c>
      <c r="D250" s="149">
        <v>0</v>
      </c>
      <c r="E250" s="149">
        <v>0</v>
      </c>
      <c r="F250" s="148" t="str">
        <f t="shared" si="3"/>
        <v>-</v>
      </c>
    </row>
    <row r="251" spans="1:6" s="8" customFormat="1" x14ac:dyDescent="0.2">
      <c r="A251" s="145" t="s">
        <v>1049</v>
      </c>
      <c r="B251" s="146" t="s">
        <v>1050</v>
      </c>
      <c r="C251" s="335">
        <v>240</v>
      </c>
      <c r="D251" s="149">
        <v>0</v>
      </c>
      <c r="E251" s="149">
        <v>0</v>
      </c>
      <c r="F251" s="148" t="str">
        <f t="shared" si="3"/>
        <v>-</v>
      </c>
    </row>
    <row r="252" spans="1:6" s="8" customFormat="1" x14ac:dyDescent="0.2">
      <c r="A252" s="145" t="s">
        <v>1051</v>
      </c>
      <c r="B252" s="146" t="s">
        <v>1052</v>
      </c>
      <c r="C252" s="335">
        <v>241</v>
      </c>
      <c r="D252" s="147">
        <f>SUM(D253:D256)</f>
        <v>0</v>
      </c>
      <c r="E252" s="147">
        <f>SUM(E253:E256)</f>
        <v>0</v>
      </c>
      <c r="F252" s="150"/>
    </row>
    <row r="253" spans="1:6" s="8" customFormat="1" x14ac:dyDescent="0.2">
      <c r="A253" s="145" t="s">
        <v>1053</v>
      </c>
      <c r="B253" s="146" t="s">
        <v>861</v>
      </c>
      <c r="C253" s="335">
        <v>242</v>
      </c>
      <c r="D253" s="149">
        <v>0</v>
      </c>
      <c r="E253" s="149">
        <v>0</v>
      </c>
      <c r="F253" s="148"/>
    </row>
    <row r="254" spans="1:6" s="8" customFormat="1" x14ac:dyDescent="0.2">
      <c r="A254" s="145" t="s">
        <v>1054</v>
      </c>
      <c r="B254" s="146" t="s">
        <v>862</v>
      </c>
      <c r="C254" s="335">
        <v>243</v>
      </c>
      <c r="D254" s="149">
        <v>0</v>
      </c>
      <c r="E254" s="149">
        <v>0</v>
      </c>
      <c r="F254" s="148"/>
    </row>
    <row r="255" spans="1:6" s="8" customFormat="1" ht="24" x14ac:dyDescent="0.2">
      <c r="A255" s="145" t="s">
        <v>1055</v>
      </c>
      <c r="B255" s="146" t="s">
        <v>863</v>
      </c>
      <c r="C255" s="335">
        <v>244</v>
      </c>
      <c r="D255" s="149">
        <v>0</v>
      </c>
      <c r="E255" s="149">
        <v>0</v>
      </c>
      <c r="F255" s="148"/>
    </row>
    <row r="256" spans="1:6" s="8" customFormat="1" ht="24" x14ac:dyDescent="0.2">
      <c r="A256" s="145" t="s">
        <v>1056</v>
      </c>
      <c r="B256" s="146" t="s">
        <v>864</v>
      </c>
      <c r="C256" s="335">
        <v>245</v>
      </c>
      <c r="D256" s="149">
        <v>0</v>
      </c>
      <c r="E256" s="149">
        <v>0</v>
      </c>
      <c r="F256" s="148"/>
    </row>
    <row r="257" spans="1:6" s="8" customFormat="1" x14ac:dyDescent="0.2">
      <c r="A257" s="145">
        <v>37</v>
      </c>
      <c r="B257" s="153" t="s">
        <v>1057</v>
      </c>
      <c r="C257" s="335">
        <v>246</v>
      </c>
      <c r="D257" s="147">
        <f>D258+D264</f>
        <v>47084</v>
      </c>
      <c r="E257" s="147">
        <f>E258+E264</f>
        <v>96080</v>
      </c>
      <c r="F257" s="150">
        <f t="shared" si="3"/>
        <v>204.06082745731035</v>
      </c>
    </row>
    <row r="258" spans="1:6" s="8" customFormat="1" x14ac:dyDescent="0.2">
      <c r="A258" s="145">
        <v>371</v>
      </c>
      <c r="B258" s="146" t="s">
        <v>1058</v>
      </c>
      <c r="C258" s="335">
        <v>247</v>
      </c>
      <c r="D258" s="147">
        <f>SUM(D259:D263)</f>
        <v>0</v>
      </c>
      <c r="E258" s="147">
        <f>SUM(E259:E263)</f>
        <v>0</v>
      </c>
      <c r="F258" s="150" t="str">
        <f t="shared" si="3"/>
        <v>-</v>
      </c>
    </row>
    <row r="259" spans="1:6" s="8" customFormat="1" ht="24" x14ac:dyDescent="0.2">
      <c r="A259" s="145">
        <v>3711</v>
      </c>
      <c r="B259" s="146" t="s">
        <v>1059</v>
      </c>
      <c r="C259" s="335">
        <v>248</v>
      </c>
      <c r="D259" s="149">
        <v>0</v>
      </c>
      <c r="E259" s="149">
        <v>0</v>
      </c>
      <c r="F259" s="148" t="str">
        <f t="shared" si="3"/>
        <v>-</v>
      </c>
    </row>
    <row r="260" spans="1:6" s="8" customFormat="1" ht="24" x14ac:dyDescent="0.2">
      <c r="A260" s="145">
        <v>3712</v>
      </c>
      <c r="B260" s="146" t="s">
        <v>1060</v>
      </c>
      <c r="C260" s="335">
        <v>249</v>
      </c>
      <c r="D260" s="149">
        <v>0</v>
      </c>
      <c r="E260" s="149">
        <v>0</v>
      </c>
      <c r="F260" s="148" t="str">
        <f t="shared" si="3"/>
        <v>-</v>
      </c>
    </row>
    <row r="261" spans="1:6" s="8" customFormat="1" x14ac:dyDescent="0.2">
      <c r="A261" s="145" t="s">
        <v>1061</v>
      </c>
      <c r="B261" s="146" t="s">
        <v>1062</v>
      </c>
      <c r="C261" s="335">
        <v>250</v>
      </c>
      <c r="D261" s="149">
        <v>0</v>
      </c>
      <c r="E261" s="149">
        <v>0</v>
      </c>
      <c r="F261" s="148" t="str">
        <f t="shared" si="3"/>
        <v>-</v>
      </c>
    </row>
    <row r="262" spans="1:6" s="8" customFormat="1" x14ac:dyDescent="0.2">
      <c r="A262" s="145" t="s">
        <v>1063</v>
      </c>
      <c r="B262" s="146" t="s">
        <v>1064</v>
      </c>
      <c r="C262" s="335">
        <v>251</v>
      </c>
      <c r="D262" s="149">
        <v>0</v>
      </c>
      <c r="E262" s="149">
        <v>0</v>
      </c>
      <c r="F262" s="148" t="str">
        <f t="shared" si="3"/>
        <v>-</v>
      </c>
    </row>
    <row r="263" spans="1:6" s="8" customFormat="1" x14ac:dyDescent="0.2">
      <c r="A263" s="145" t="s">
        <v>1065</v>
      </c>
      <c r="B263" s="146" t="s">
        <v>1066</v>
      </c>
      <c r="C263" s="335">
        <v>252</v>
      </c>
      <c r="D263" s="149">
        <v>0</v>
      </c>
      <c r="E263" s="149">
        <v>0</v>
      </c>
      <c r="F263" s="148"/>
    </row>
    <row r="264" spans="1:6" s="8" customFormat="1" x14ac:dyDescent="0.2">
      <c r="A264" s="145">
        <v>372</v>
      </c>
      <c r="B264" s="151" t="s">
        <v>1067</v>
      </c>
      <c r="C264" s="335">
        <v>253</v>
      </c>
      <c r="D264" s="147">
        <f>SUM(D265:D267)</f>
        <v>47084</v>
      </c>
      <c r="E264" s="147">
        <f>SUM(E265:E267)</f>
        <v>96080</v>
      </c>
      <c r="F264" s="150">
        <f t="shared" si="3"/>
        <v>204.06082745731035</v>
      </c>
    </row>
    <row r="265" spans="1:6" s="8" customFormat="1" x14ac:dyDescent="0.2">
      <c r="A265" s="145">
        <v>3721</v>
      </c>
      <c r="B265" s="146" t="s">
        <v>1068</v>
      </c>
      <c r="C265" s="335">
        <v>254</v>
      </c>
      <c r="D265" s="149">
        <v>25500</v>
      </c>
      <c r="E265" s="149">
        <v>36668</v>
      </c>
      <c r="F265" s="148">
        <f t="shared" si="3"/>
        <v>143.79607843137254</v>
      </c>
    </row>
    <row r="266" spans="1:6" s="8" customFormat="1" x14ac:dyDescent="0.2">
      <c r="A266" s="145">
        <v>3722</v>
      </c>
      <c r="B266" s="146" t="s">
        <v>1069</v>
      </c>
      <c r="C266" s="335">
        <v>255</v>
      </c>
      <c r="D266" s="149">
        <v>21584</v>
      </c>
      <c r="E266" s="149">
        <v>59412</v>
      </c>
      <c r="F266" s="148">
        <f t="shared" si="3"/>
        <v>275.2594514455152</v>
      </c>
    </row>
    <row r="267" spans="1:6" s="8" customFormat="1" x14ac:dyDescent="0.2">
      <c r="A267" s="145" t="s">
        <v>1070</v>
      </c>
      <c r="B267" s="146" t="s">
        <v>1071</v>
      </c>
      <c r="C267" s="335">
        <v>256</v>
      </c>
      <c r="D267" s="149">
        <v>0</v>
      </c>
      <c r="E267" s="149">
        <v>0</v>
      </c>
      <c r="F267" s="148"/>
    </row>
    <row r="268" spans="1:6" s="8" customFormat="1" x14ac:dyDescent="0.2">
      <c r="A268" s="145">
        <v>38</v>
      </c>
      <c r="B268" s="146" t="s">
        <v>1072</v>
      </c>
      <c r="C268" s="335">
        <v>257</v>
      </c>
      <c r="D268" s="147">
        <f>D269+D273+D277+D283</f>
        <v>61000</v>
      </c>
      <c r="E268" s="147">
        <f>E269+E273+E277+E283</f>
        <v>91900</v>
      </c>
      <c r="F268" s="150">
        <f t="shared" si="3"/>
        <v>150.65573770491801</v>
      </c>
    </row>
    <row r="269" spans="1:6" s="8" customFormat="1" x14ac:dyDescent="0.2">
      <c r="A269" s="145">
        <v>381</v>
      </c>
      <c r="B269" s="146" t="s">
        <v>1073</v>
      </c>
      <c r="C269" s="335">
        <v>258</v>
      </c>
      <c r="D269" s="147">
        <f>SUM(D270:D272)</f>
        <v>61000</v>
      </c>
      <c r="E269" s="147">
        <f>SUM(E270:E272)</f>
        <v>81900</v>
      </c>
      <c r="F269" s="150">
        <f t="shared" si="3"/>
        <v>134.26229508196721</v>
      </c>
    </row>
    <row r="270" spans="1:6" s="8" customFormat="1" x14ac:dyDescent="0.2">
      <c r="A270" s="145">
        <v>3811</v>
      </c>
      <c r="B270" s="146" t="s">
        <v>1074</v>
      </c>
      <c r="C270" s="335">
        <v>259</v>
      </c>
      <c r="D270" s="149">
        <v>61000</v>
      </c>
      <c r="E270" s="149">
        <v>81900</v>
      </c>
      <c r="F270" s="148">
        <f t="shared" ref="F270:F299" si="4">IF(D270&lt;&gt;0,IF(E270/D270&gt;=100,"&gt;&gt;100",E270/D270*100),"-")</f>
        <v>134.26229508196721</v>
      </c>
    </row>
    <row r="271" spans="1:6" s="8" customFormat="1" x14ac:dyDescent="0.2">
      <c r="A271" s="145">
        <v>3812</v>
      </c>
      <c r="B271" s="146" t="s">
        <v>1075</v>
      </c>
      <c r="C271" s="335">
        <v>260</v>
      </c>
      <c r="D271" s="149">
        <v>0</v>
      </c>
      <c r="E271" s="149">
        <v>0</v>
      </c>
      <c r="F271" s="148" t="str">
        <f t="shared" si="4"/>
        <v>-</v>
      </c>
    </row>
    <row r="272" spans="1:6" s="8" customFormat="1" x14ac:dyDescent="0.2">
      <c r="A272" s="145" t="s">
        <v>1076</v>
      </c>
      <c r="B272" s="146" t="s">
        <v>1077</v>
      </c>
      <c r="C272" s="335">
        <v>261</v>
      </c>
      <c r="D272" s="149">
        <v>0</v>
      </c>
      <c r="E272" s="149">
        <v>0</v>
      </c>
      <c r="F272" s="148"/>
    </row>
    <row r="273" spans="1:6" s="8" customFormat="1" x14ac:dyDescent="0.2">
      <c r="A273" s="145">
        <v>382</v>
      </c>
      <c r="B273" s="146" t="s">
        <v>1078</v>
      </c>
      <c r="C273" s="335">
        <v>262</v>
      </c>
      <c r="D273" s="147">
        <f>SUM(D274:D276)</f>
        <v>0</v>
      </c>
      <c r="E273" s="147">
        <f>SUM(E274:E276)</f>
        <v>10000</v>
      </c>
      <c r="F273" s="150" t="str">
        <f t="shared" si="4"/>
        <v>-</v>
      </c>
    </row>
    <row r="274" spans="1:6" s="8" customFormat="1" x14ac:dyDescent="0.2">
      <c r="A274" s="145">
        <v>3821</v>
      </c>
      <c r="B274" s="146" t="s">
        <v>1079</v>
      </c>
      <c r="C274" s="335">
        <v>263</v>
      </c>
      <c r="D274" s="149">
        <v>0</v>
      </c>
      <c r="E274" s="149">
        <v>10000</v>
      </c>
      <c r="F274" s="148" t="str">
        <f t="shared" si="4"/>
        <v>-</v>
      </c>
    </row>
    <row r="275" spans="1:6" s="8" customFormat="1" x14ac:dyDescent="0.2">
      <c r="A275" s="145">
        <v>3822</v>
      </c>
      <c r="B275" s="146" t="s">
        <v>1080</v>
      </c>
      <c r="C275" s="335">
        <v>264</v>
      </c>
      <c r="D275" s="149">
        <v>0</v>
      </c>
      <c r="E275" s="149">
        <v>0</v>
      </c>
      <c r="F275" s="148" t="str">
        <f t="shared" si="4"/>
        <v>-</v>
      </c>
    </row>
    <row r="276" spans="1:6" s="8" customFormat="1" x14ac:dyDescent="0.2">
      <c r="A276" s="145" t="s">
        <v>1081</v>
      </c>
      <c r="B276" s="146" t="s">
        <v>1082</v>
      </c>
      <c r="C276" s="335">
        <v>265</v>
      </c>
      <c r="D276" s="149">
        <v>0</v>
      </c>
      <c r="E276" s="149">
        <v>0</v>
      </c>
      <c r="F276" s="148"/>
    </row>
    <row r="277" spans="1:6" s="8" customFormat="1" x14ac:dyDescent="0.2">
      <c r="A277" s="145">
        <v>383</v>
      </c>
      <c r="B277" s="146" t="s">
        <v>1083</v>
      </c>
      <c r="C277" s="335">
        <v>266</v>
      </c>
      <c r="D277" s="147">
        <f>SUM(D278:D282)</f>
        <v>0</v>
      </c>
      <c r="E277" s="147">
        <f>SUM(E278:E282)</f>
        <v>0</v>
      </c>
      <c r="F277" s="150" t="str">
        <f t="shared" si="4"/>
        <v>-</v>
      </c>
    </row>
    <row r="278" spans="1:6" s="8" customFormat="1" x14ac:dyDescent="0.2">
      <c r="A278" s="145">
        <v>3831</v>
      </c>
      <c r="B278" s="146" t="s">
        <v>1084</v>
      </c>
      <c r="C278" s="335">
        <v>267</v>
      </c>
      <c r="D278" s="149">
        <v>0</v>
      </c>
      <c r="E278" s="149">
        <v>0</v>
      </c>
      <c r="F278" s="148" t="str">
        <f t="shared" si="4"/>
        <v>-</v>
      </c>
    </row>
    <row r="279" spans="1:6" s="8" customFormat="1" x14ac:dyDescent="0.2">
      <c r="A279" s="145">
        <v>3832</v>
      </c>
      <c r="B279" s="146" t="s">
        <v>1085</v>
      </c>
      <c r="C279" s="335">
        <v>268</v>
      </c>
      <c r="D279" s="149">
        <v>0</v>
      </c>
      <c r="E279" s="149">
        <v>0</v>
      </c>
      <c r="F279" s="148" t="str">
        <f t="shared" si="4"/>
        <v>-</v>
      </c>
    </row>
    <row r="280" spans="1:6" s="8" customFormat="1" x14ac:dyDescent="0.2">
      <c r="A280" s="145">
        <v>3833</v>
      </c>
      <c r="B280" s="146" t="s">
        <v>1086</v>
      </c>
      <c r="C280" s="335">
        <v>269</v>
      </c>
      <c r="D280" s="149">
        <v>0</v>
      </c>
      <c r="E280" s="149">
        <v>0</v>
      </c>
      <c r="F280" s="148" t="str">
        <f t="shared" si="4"/>
        <v>-</v>
      </c>
    </row>
    <row r="281" spans="1:6" s="8" customFormat="1" x14ac:dyDescent="0.2">
      <c r="A281" s="145">
        <v>3834</v>
      </c>
      <c r="B281" s="146" t="s">
        <v>1087</v>
      </c>
      <c r="C281" s="335">
        <v>270</v>
      </c>
      <c r="D281" s="149">
        <v>0</v>
      </c>
      <c r="E281" s="149">
        <v>0</v>
      </c>
      <c r="F281" s="148" t="str">
        <f t="shared" si="4"/>
        <v>-</v>
      </c>
    </row>
    <row r="282" spans="1:6" s="8" customFormat="1" x14ac:dyDescent="0.2">
      <c r="A282" s="145" t="s">
        <v>1088</v>
      </c>
      <c r="B282" s="146" t="s">
        <v>948</v>
      </c>
      <c r="C282" s="335">
        <v>271</v>
      </c>
      <c r="D282" s="149">
        <v>0</v>
      </c>
      <c r="E282" s="149">
        <v>0</v>
      </c>
      <c r="F282" s="148" t="str">
        <f t="shared" si="4"/>
        <v>-</v>
      </c>
    </row>
    <row r="283" spans="1:6" s="8" customFormat="1" x14ac:dyDescent="0.2">
      <c r="A283" s="145">
        <v>386</v>
      </c>
      <c r="B283" s="146" t="s">
        <v>1089</v>
      </c>
      <c r="C283" s="335">
        <v>272</v>
      </c>
      <c r="D283" s="147">
        <f>SUM(D284:D287)</f>
        <v>0</v>
      </c>
      <c r="E283" s="147">
        <f>SUM(E284:E287)</f>
        <v>0</v>
      </c>
      <c r="F283" s="150" t="str">
        <f t="shared" si="4"/>
        <v>-</v>
      </c>
    </row>
    <row r="284" spans="1:6" s="8" customFormat="1" ht="24" x14ac:dyDescent="0.2">
      <c r="A284" s="145">
        <v>3861</v>
      </c>
      <c r="B284" s="146" t="s">
        <v>1090</v>
      </c>
      <c r="C284" s="335">
        <v>273</v>
      </c>
      <c r="D284" s="149">
        <v>0</v>
      </c>
      <c r="E284" s="149">
        <v>0</v>
      </c>
      <c r="F284" s="148" t="str">
        <f t="shared" si="4"/>
        <v>-</v>
      </c>
    </row>
    <row r="285" spans="1:6" s="8" customFormat="1" ht="24" x14ac:dyDescent="0.2">
      <c r="A285" s="145">
        <v>3862</v>
      </c>
      <c r="B285" s="146" t="s">
        <v>1091</v>
      </c>
      <c r="C285" s="335">
        <v>274</v>
      </c>
      <c r="D285" s="149">
        <v>0</v>
      </c>
      <c r="E285" s="149">
        <v>0</v>
      </c>
      <c r="F285" s="148" t="str">
        <f t="shared" si="4"/>
        <v>-</v>
      </c>
    </row>
    <row r="286" spans="1:6" s="8" customFormat="1" x14ac:dyDescent="0.2">
      <c r="A286" s="145">
        <v>3863</v>
      </c>
      <c r="B286" s="146" t="s">
        <v>1092</v>
      </c>
      <c r="C286" s="335">
        <v>275</v>
      </c>
      <c r="D286" s="149">
        <v>0</v>
      </c>
      <c r="E286" s="149">
        <v>0</v>
      </c>
      <c r="F286" s="148" t="str">
        <f t="shared" si="4"/>
        <v>-</v>
      </c>
    </row>
    <row r="287" spans="1:6" s="8" customFormat="1" x14ac:dyDescent="0.2">
      <c r="A287" s="145" t="s">
        <v>1093</v>
      </c>
      <c r="B287" s="146" t="s">
        <v>1094</v>
      </c>
      <c r="C287" s="335">
        <v>276</v>
      </c>
      <c r="D287" s="149">
        <v>0</v>
      </c>
      <c r="E287" s="149">
        <v>0</v>
      </c>
      <c r="F287" s="148"/>
    </row>
    <row r="288" spans="1:6" s="8" customFormat="1" x14ac:dyDescent="0.2">
      <c r="A288" s="145" t="s">
        <v>1095</v>
      </c>
      <c r="B288" s="146" t="s">
        <v>1096</v>
      </c>
      <c r="C288" s="335">
        <v>277</v>
      </c>
      <c r="D288" s="149">
        <v>0</v>
      </c>
      <c r="E288" s="149">
        <v>0</v>
      </c>
      <c r="F288" s="148" t="str">
        <f t="shared" si="4"/>
        <v>-</v>
      </c>
    </row>
    <row r="289" spans="1:6" s="8" customFormat="1" x14ac:dyDescent="0.2">
      <c r="A289" s="145" t="s">
        <v>1095</v>
      </c>
      <c r="B289" s="146" t="s">
        <v>1097</v>
      </c>
      <c r="C289" s="335">
        <v>278</v>
      </c>
      <c r="D289" s="149">
        <v>0</v>
      </c>
      <c r="E289" s="149">
        <v>0</v>
      </c>
      <c r="F289" s="148" t="str">
        <f t="shared" si="4"/>
        <v>-</v>
      </c>
    </row>
    <row r="290" spans="1:6" s="8" customFormat="1" x14ac:dyDescent="0.2">
      <c r="A290" s="145" t="s">
        <v>1095</v>
      </c>
      <c r="B290" s="146" t="s">
        <v>1098</v>
      </c>
      <c r="C290" s="335">
        <v>279</v>
      </c>
      <c r="D290" s="147">
        <f>IF(D289&gt;=D288,D289-D288,0)</f>
        <v>0</v>
      </c>
      <c r="E290" s="147">
        <f>IF(E289&gt;=E288,E289-E288,0)</f>
        <v>0</v>
      </c>
      <c r="F290" s="150" t="str">
        <f t="shared" si="4"/>
        <v>-</v>
      </c>
    </row>
    <row r="291" spans="1:6" s="8" customFormat="1" x14ac:dyDescent="0.2">
      <c r="A291" s="145" t="s">
        <v>1095</v>
      </c>
      <c r="B291" s="146" t="s">
        <v>1099</v>
      </c>
      <c r="C291" s="335">
        <v>280</v>
      </c>
      <c r="D291" s="147">
        <f>IF(D288&gt;=D289,D288-D289,0)</f>
        <v>0</v>
      </c>
      <c r="E291" s="147">
        <f>IF(E288&gt;=E289,E288-E289,0)</f>
        <v>0</v>
      </c>
      <c r="F291" s="150" t="str">
        <f t="shared" si="4"/>
        <v>-</v>
      </c>
    </row>
    <row r="292" spans="1:6" s="8" customFormat="1" x14ac:dyDescent="0.2">
      <c r="A292" s="145" t="s">
        <v>1095</v>
      </c>
      <c r="B292" s="146" t="s">
        <v>1100</v>
      </c>
      <c r="C292" s="335">
        <v>281</v>
      </c>
      <c r="D292" s="147">
        <f>D159-D290+D291</f>
        <v>811949</v>
      </c>
      <c r="E292" s="147">
        <f>E159-E290+E291</f>
        <v>2866073</v>
      </c>
      <c r="F292" s="150">
        <f t="shared" si="4"/>
        <v>352.98682552721908</v>
      </c>
    </row>
    <row r="293" spans="1:6" s="8" customFormat="1" x14ac:dyDescent="0.2">
      <c r="A293" s="145" t="s">
        <v>1095</v>
      </c>
      <c r="B293" s="146" t="s">
        <v>1101</v>
      </c>
      <c r="C293" s="335">
        <v>282</v>
      </c>
      <c r="D293" s="147">
        <f>IF(D12&gt;=D292,D12-D292,0)</f>
        <v>1253802</v>
      </c>
      <c r="E293" s="147">
        <f>IF(E12&gt;=E292,E12-E292,0)</f>
        <v>0</v>
      </c>
      <c r="F293" s="150">
        <f t="shared" si="4"/>
        <v>0</v>
      </c>
    </row>
    <row r="294" spans="1:6" s="8" customFormat="1" x14ac:dyDescent="0.2">
      <c r="A294" s="145" t="s">
        <v>1095</v>
      </c>
      <c r="B294" s="146" t="s">
        <v>1102</v>
      </c>
      <c r="C294" s="335">
        <v>283</v>
      </c>
      <c r="D294" s="147">
        <f>IF(D292&gt;=D12,D292-D12,0)</f>
        <v>0</v>
      </c>
      <c r="E294" s="147">
        <f>IF(E292&gt;=E12,E292-E12,0)</f>
        <v>149966</v>
      </c>
      <c r="F294" s="150" t="str">
        <f t="shared" si="4"/>
        <v>-</v>
      </c>
    </row>
    <row r="295" spans="1:6" s="8" customFormat="1" x14ac:dyDescent="0.2">
      <c r="A295" s="145">
        <v>92211</v>
      </c>
      <c r="B295" s="146" t="s">
        <v>1103</v>
      </c>
      <c r="C295" s="335">
        <v>284</v>
      </c>
      <c r="D295" s="149">
        <v>0</v>
      </c>
      <c r="E295" s="149">
        <v>0</v>
      </c>
      <c r="F295" s="148" t="str">
        <f t="shared" si="4"/>
        <v>-</v>
      </c>
    </row>
    <row r="296" spans="1:6" s="8" customFormat="1" x14ac:dyDescent="0.2">
      <c r="A296" s="145">
        <v>92221</v>
      </c>
      <c r="B296" s="146" t="s">
        <v>1104</v>
      </c>
      <c r="C296" s="335">
        <v>285</v>
      </c>
      <c r="D296" s="149">
        <v>0</v>
      </c>
      <c r="E296" s="149">
        <v>0</v>
      </c>
      <c r="F296" s="148" t="str">
        <f t="shared" si="4"/>
        <v>-</v>
      </c>
    </row>
    <row r="297" spans="1:6" s="8" customFormat="1" x14ac:dyDescent="0.2">
      <c r="A297" s="145">
        <v>96</v>
      </c>
      <c r="B297" s="146" t="s">
        <v>1105</v>
      </c>
      <c r="C297" s="335">
        <v>286</v>
      </c>
      <c r="D297" s="149">
        <v>509402</v>
      </c>
      <c r="E297" s="149">
        <v>337978</v>
      </c>
      <c r="F297" s="148">
        <f t="shared" si="4"/>
        <v>66.347992351816444</v>
      </c>
    </row>
    <row r="298" spans="1:6" s="8" customFormat="1" x14ac:dyDescent="0.2">
      <c r="A298" s="145">
        <v>9661</v>
      </c>
      <c r="B298" s="146" t="s">
        <v>1106</v>
      </c>
      <c r="C298" s="335">
        <v>287</v>
      </c>
      <c r="D298" s="149">
        <v>0</v>
      </c>
      <c r="E298" s="149">
        <v>0</v>
      </c>
      <c r="F298" s="148" t="str">
        <f t="shared" si="4"/>
        <v>-</v>
      </c>
    </row>
    <row r="299" spans="1:6" s="8" customFormat="1" x14ac:dyDescent="0.2">
      <c r="A299" s="154" t="s">
        <v>1107</v>
      </c>
      <c r="B299" s="155" t="s">
        <v>1108</v>
      </c>
      <c r="C299" s="338">
        <v>288</v>
      </c>
      <c r="D299" s="156">
        <v>0</v>
      </c>
      <c r="E299" s="156">
        <v>0</v>
      </c>
      <c r="F299" s="157" t="str">
        <f t="shared" si="4"/>
        <v>-</v>
      </c>
    </row>
    <row r="300" spans="1:6" s="8" customFormat="1" ht="15" customHeight="1" x14ac:dyDescent="0.2">
      <c r="A300" s="403" t="s">
        <v>1109</v>
      </c>
      <c r="B300" s="404"/>
      <c r="C300" s="339"/>
      <c r="D300" s="143"/>
      <c r="E300" s="143"/>
      <c r="F300" s="144"/>
    </row>
    <row r="301" spans="1:6" s="8" customFormat="1" x14ac:dyDescent="0.2">
      <c r="A301" s="145">
        <v>7</v>
      </c>
      <c r="B301" s="146" t="s">
        <v>1110</v>
      </c>
      <c r="C301" s="335">
        <v>289</v>
      </c>
      <c r="D301" s="147">
        <f>D302+D314+D347+D351</f>
        <v>0</v>
      </c>
      <c r="E301" s="147">
        <f>E302+E314+E347+E351</f>
        <v>0</v>
      </c>
      <c r="F301" s="150" t="str">
        <f t="shared" ref="F301:F364" si="5">IF(D301&lt;&gt;0,IF(E301/D301&gt;=100,"&gt;&gt;100",E301/D301*100),"-")</f>
        <v>-</v>
      </c>
    </row>
    <row r="302" spans="1:6" s="8" customFormat="1" x14ac:dyDescent="0.2">
      <c r="A302" s="145">
        <v>71</v>
      </c>
      <c r="B302" s="146" t="s">
        <v>1111</v>
      </c>
      <c r="C302" s="335">
        <v>290</v>
      </c>
      <c r="D302" s="147">
        <f>D303+D307</f>
        <v>0</v>
      </c>
      <c r="E302" s="147">
        <f>E303+E307</f>
        <v>0</v>
      </c>
      <c r="F302" s="150" t="str">
        <f t="shared" si="5"/>
        <v>-</v>
      </c>
    </row>
    <row r="303" spans="1:6" s="8" customFormat="1" x14ac:dyDescent="0.2">
      <c r="A303" s="145">
        <v>711</v>
      </c>
      <c r="B303" s="146" t="s">
        <v>1112</v>
      </c>
      <c r="C303" s="335">
        <v>291</v>
      </c>
      <c r="D303" s="147">
        <f>SUM(D304:D306)</f>
        <v>0</v>
      </c>
      <c r="E303" s="147">
        <f>SUM(E304:E306)</f>
        <v>0</v>
      </c>
      <c r="F303" s="150" t="str">
        <f t="shared" si="5"/>
        <v>-</v>
      </c>
    </row>
    <row r="304" spans="1:6" s="8" customFormat="1" x14ac:dyDescent="0.2">
      <c r="A304" s="145">
        <v>7111</v>
      </c>
      <c r="B304" s="146" t="s">
        <v>1113</v>
      </c>
      <c r="C304" s="335">
        <v>292</v>
      </c>
      <c r="D304" s="149">
        <v>0</v>
      </c>
      <c r="E304" s="149">
        <v>0</v>
      </c>
      <c r="F304" s="148" t="str">
        <f t="shared" si="5"/>
        <v>-</v>
      </c>
    </row>
    <row r="305" spans="1:6" s="8" customFormat="1" x14ac:dyDescent="0.2">
      <c r="A305" s="145">
        <v>7112</v>
      </c>
      <c r="B305" s="146" t="s">
        <v>1114</v>
      </c>
      <c r="C305" s="335">
        <v>293</v>
      </c>
      <c r="D305" s="149">
        <v>0</v>
      </c>
      <c r="E305" s="149">
        <v>0</v>
      </c>
      <c r="F305" s="148" t="str">
        <f t="shared" si="5"/>
        <v>-</v>
      </c>
    </row>
    <row r="306" spans="1:6" s="8" customFormat="1" x14ac:dyDescent="0.2">
      <c r="A306" s="145">
        <v>7113</v>
      </c>
      <c r="B306" s="146" t="s">
        <v>1115</v>
      </c>
      <c r="C306" s="335">
        <v>294</v>
      </c>
      <c r="D306" s="149">
        <v>0</v>
      </c>
      <c r="E306" s="149">
        <v>0</v>
      </c>
      <c r="F306" s="148" t="str">
        <f t="shared" si="5"/>
        <v>-</v>
      </c>
    </row>
    <row r="307" spans="1:6" s="8" customFormat="1" x14ac:dyDescent="0.2">
      <c r="A307" s="145">
        <v>712</v>
      </c>
      <c r="B307" s="146" t="s">
        <v>1116</v>
      </c>
      <c r="C307" s="335">
        <v>295</v>
      </c>
      <c r="D307" s="147">
        <f>SUM(D308:D313)</f>
        <v>0</v>
      </c>
      <c r="E307" s="147">
        <f>SUM(E308:E313)</f>
        <v>0</v>
      </c>
      <c r="F307" s="150" t="str">
        <f t="shared" si="5"/>
        <v>-</v>
      </c>
    </row>
    <row r="308" spans="1:6" s="8" customFormat="1" x14ac:dyDescent="0.2">
      <c r="A308" s="145">
        <v>7121</v>
      </c>
      <c r="B308" s="146" t="s">
        <v>1117</v>
      </c>
      <c r="C308" s="335">
        <v>296</v>
      </c>
      <c r="D308" s="149">
        <v>0</v>
      </c>
      <c r="E308" s="149">
        <v>0</v>
      </c>
      <c r="F308" s="148" t="str">
        <f t="shared" si="5"/>
        <v>-</v>
      </c>
    </row>
    <row r="309" spans="1:6" s="8" customFormat="1" x14ac:dyDescent="0.2">
      <c r="A309" s="145">
        <v>7122</v>
      </c>
      <c r="B309" s="146" t="s">
        <v>1118</v>
      </c>
      <c r="C309" s="335">
        <v>297</v>
      </c>
      <c r="D309" s="149">
        <v>0</v>
      </c>
      <c r="E309" s="149">
        <v>0</v>
      </c>
      <c r="F309" s="148" t="str">
        <f t="shared" si="5"/>
        <v>-</v>
      </c>
    </row>
    <row r="310" spans="1:6" s="8" customFormat="1" x14ac:dyDescent="0.2">
      <c r="A310" s="145">
        <v>7123</v>
      </c>
      <c r="B310" s="146" t="s">
        <v>1119</v>
      </c>
      <c r="C310" s="335">
        <v>298</v>
      </c>
      <c r="D310" s="149">
        <v>0</v>
      </c>
      <c r="E310" s="149">
        <v>0</v>
      </c>
      <c r="F310" s="148" t="str">
        <f t="shared" si="5"/>
        <v>-</v>
      </c>
    </row>
    <row r="311" spans="1:6" s="8" customFormat="1" x14ac:dyDescent="0.2">
      <c r="A311" s="145">
        <v>7124</v>
      </c>
      <c r="B311" s="146" t="s">
        <v>1120</v>
      </c>
      <c r="C311" s="335">
        <v>299</v>
      </c>
      <c r="D311" s="149">
        <v>0</v>
      </c>
      <c r="E311" s="149">
        <v>0</v>
      </c>
      <c r="F311" s="148" t="str">
        <f t="shared" si="5"/>
        <v>-</v>
      </c>
    </row>
    <row r="312" spans="1:6" s="8" customFormat="1" x14ac:dyDescent="0.2">
      <c r="A312" s="145">
        <v>7125</v>
      </c>
      <c r="B312" s="146" t="s">
        <v>1121</v>
      </c>
      <c r="C312" s="335">
        <v>300</v>
      </c>
      <c r="D312" s="149">
        <v>0</v>
      </c>
      <c r="E312" s="149">
        <v>0</v>
      </c>
      <c r="F312" s="148" t="str">
        <f t="shared" si="5"/>
        <v>-</v>
      </c>
    </row>
    <row r="313" spans="1:6" s="8" customFormat="1" x14ac:dyDescent="0.2">
      <c r="A313" s="145">
        <v>7126</v>
      </c>
      <c r="B313" s="146" t="s">
        <v>1122</v>
      </c>
      <c r="C313" s="335">
        <v>301</v>
      </c>
      <c r="D313" s="149">
        <v>0</v>
      </c>
      <c r="E313" s="149">
        <v>0</v>
      </c>
      <c r="F313" s="148" t="str">
        <f t="shared" si="5"/>
        <v>-</v>
      </c>
    </row>
    <row r="314" spans="1:6" s="8" customFormat="1" x14ac:dyDescent="0.2">
      <c r="A314" s="145">
        <v>72</v>
      </c>
      <c r="B314" s="151" t="s">
        <v>1123</v>
      </c>
      <c r="C314" s="335">
        <v>302</v>
      </c>
      <c r="D314" s="147">
        <f>D315+D320+D329+D334+D339+D342</f>
        <v>0</v>
      </c>
      <c r="E314" s="147">
        <f>E315+E320+E329+E334+E339+E342</f>
        <v>0</v>
      </c>
      <c r="F314" s="150" t="str">
        <f t="shared" si="5"/>
        <v>-</v>
      </c>
    </row>
    <row r="315" spans="1:6" s="8" customFormat="1" x14ac:dyDescent="0.2">
      <c r="A315" s="145">
        <v>721</v>
      </c>
      <c r="B315" s="146" t="s">
        <v>1124</v>
      </c>
      <c r="C315" s="335">
        <v>303</v>
      </c>
      <c r="D315" s="147">
        <f>SUM(D316:D319)</f>
        <v>0</v>
      </c>
      <c r="E315" s="147">
        <f>SUM(E316:E319)</f>
        <v>0</v>
      </c>
      <c r="F315" s="150" t="str">
        <f t="shared" si="5"/>
        <v>-</v>
      </c>
    </row>
    <row r="316" spans="1:6" s="8" customFormat="1" x14ac:dyDescent="0.2">
      <c r="A316" s="145">
        <v>7211</v>
      </c>
      <c r="B316" s="146" t="s">
        <v>1125</v>
      </c>
      <c r="C316" s="335">
        <v>304</v>
      </c>
      <c r="D316" s="149">
        <v>0</v>
      </c>
      <c r="E316" s="149">
        <v>0</v>
      </c>
      <c r="F316" s="148" t="str">
        <f t="shared" si="5"/>
        <v>-</v>
      </c>
    </row>
    <row r="317" spans="1:6" s="8" customFormat="1" x14ac:dyDescent="0.2">
      <c r="A317" s="145">
        <v>7212</v>
      </c>
      <c r="B317" s="146" t="s">
        <v>1126</v>
      </c>
      <c r="C317" s="335">
        <v>305</v>
      </c>
      <c r="D317" s="149">
        <v>0</v>
      </c>
      <c r="E317" s="149">
        <v>0</v>
      </c>
      <c r="F317" s="148" t="str">
        <f t="shared" si="5"/>
        <v>-</v>
      </c>
    </row>
    <row r="318" spans="1:6" s="8" customFormat="1" x14ac:dyDescent="0.2">
      <c r="A318" s="145">
        <v>7213</v>
      </c>
      <c r="B318" s="146" t="s">
        <v>1127</v>
      </c>
      <c r="C318" s="335">
        <v>306</v>
      </c>
      <c r="D318" s="149">
        <v>0</v>
      </c>
      <c r="E318" s="149">
        <v>0</v>
      </c>
      <c r="F318" s="148" t="str">
        <f t="shared" si="5"/>
        <v>-</v>
      </c>
    </row>
    <row r="319" spans="1:6" s="8" customFormat="1" x14ac:dyDescent="0.2">
      <c r="A319" s="145">
        <v>7214</v>
      </c>
      <c r="B319" s="146" t="s">
        <v>1128</v>
      </c>
      <c r="C319" s="335">
        <v>307</v>
      </c>
      <c r="D319" s="149">
        <v>0</v>
      </c>
      <c r="E319" s="149">
        <v>0</v>
      </c>
      <c r="F319" s="148" t="str">
        <f t="shared" si="5"/>
        <v>-</v>
      </c>
    </row>
    <row r="320" spans="1:6" s="8" customFormat="1" x14ac:dyDescent="0.2">
      <c r="A320" s="145">
        <v>722</v>
      </c>
      <c r="B320" s="146" t="s">
        <v>1129</v>
      </c>
      <c r="C320" s="335">
        <v>308</v>
      </c>
      <c r="D320" s="147">
        <f>SUM(D321:D328)</f>
        <v>0</v>
      </c>
      <c r="E320" s="147">
        <f>SUM(E321:E328)</f>
        <v>0</v>
      </c>
      <c r="F320" s="150" t="str">
        <f t="shared" si="5"/>
        <v>-</v>
      </c>
    </row>
    <row r="321" spans="1:6" s="8" customFormat="1" x14ac:dyDescent="0.2">
      <c r="A321" s="145">
        <v>7221</v>
      </c>
      <c r="B321" s="146" t="s">
        <v>1130</v>
      </c>
      <c r="C321" s="335">
        <v>309</v>
      </c>
      <c r="D321" s="149">
        <v>0</v>
      </c>
      <c r="E321" s="149">
        <v>0</v>
      </c>
      <c r="F321" s="148" t="str">
        <f t="shared" si="5"/>
        <v>-</v>
      </c>
    </row>
    <row r="322" spans="1:6" s="8" customFormat="1" x14ac:dyDescent="0.2">
      <c r="A322" s="145">
        <v>7222</v>
      </c>
      <c r="B322" s="146" t="s">
        <v>1131</v>
      </c>
      <c r="C322" s="335">
        <v>310</v>
      </c>
      <c r="D322" s="149">
        <v>0</v>
      </c>
      <c r="E322" s="149">
        <v>0</v>
      </c>
      <c r="F322" s="148" t="str">
        <f t="shared" si="5"/>
        <v>-</v>
      </c>
    </row>
    <row r="323" spans="1:6" s="8" customFormat="1" x14ac:dyDescent="0.2">
      <c r="A323" s="145">
        <v>7223</v>
      </c>
      <c r="B323" s="146" t="s">
        <v>1132</v>
      </c>
      <c r="C323" s="335">
        <v>311</v>
      </c>
      <c r="D323" s="149">
        <v>0</v>
      </c>
      <c r="E323" s="149">
        <v>0</v>
      </c>
      <c r="F323" s="148" t="str">
        <f t="shared" si="5"/>
        <v>-</v>
      </c>
    </row>
    <row r="324" spans="1:6" s="8" customFormat="1" x14ac:dyDescent="0.2">
      <c r="A324" s="145">
        <v>7224</v>
      </c>
      <c r="B324" s="146" t="s">
        <v>1133</v>
      </c>
      <c r="C324" s="335">
        <v>312</v>
      </c>
      <c r="D324" s="149">
        <v>0</v>
      </c>
      <c r="E324" s="149">
        <v>0</v>
      </c>
      <c r="F324" s="148" t="str">
        <f t="shared" si="5"/>
        <v>-</v>
      </c>
    </row>
    <row r="325" spans="1:6" s="8" customFormat="1" x14ac:dyDescent="0.2">
      <c r="A325" s="145">
        <v>7225</v>
      </c>
      <c r="B325" s="146" t="s">
        <v>1134</v>
      </c>
      <c r="C325" s="335">
        <v>313</v>
      </c>
      <c r="D325" s="149">
        <v>0</v>
      </c>
      <c r="E325" s="149">
        <v>0</v>
      </c>
      <c r="F325" s="148" t="str">
        <f t="shared" si="5"/>
        <v>-</v>
      </c>
    </row>
    <row r="326" spans="1:6" s="8" customFormat="1" x14ac:dyDescent="0.2">
      <c r="A326" s="145">
        <v>7226</v>
      </c>
      <c r="B326" s="146" t="s">
        <v>1135</v>
      </c>
      <c r="C326" s="335">
        <v>314</v>
      </c>
      <c r="D326" s="149">
        <v>0</v>
      </c>
      <c r="E326" s="149">
        <v>0</v>
      </c>
      <c r="F326" s="148" t="str">
        <f t="shared" si="5"/>
        <v>-</v>
      </c>
    </row>
    <row r="327" spans="1:6" s="8" customFormat="1" x14ac:dyDescent="0.2">
      <c r="A327" s="145">
        <v>7227</v>
      </c>
      <c r="B327" s="146" t="s">
        <v>1136</v>
      </c>
      <c r="C327" s="335">
        <v>315</v>
      </c>
      <c r="D327" s="149">
        <v>0</v>
      </c>
      <c r="E327" s="149">
        <v>0</v>
      </c>
      <c r="F327" s="148" t="str">
        <f t="shared" si="5"/>
        <v>-</v>
      </c>
    </row>
    <row r="328" spans="1:6" s="8" customFormat="1" x14ac:dyDescent="0.2">
      <c r="A328" s="145" t="s">
        <v>1137</v>
      </c>
      <c r="B328" s="146" t="s">
        <v>1138</v>
      </c>
      <c r="C328" s="335">
        <v>316</v>
      </c>
      <c r="D328" s="149">
        <v>0</v>
      </c>
      <c r="E328" s="149">
        <v>0</v>
      </c>
      <c r="F328" s="148" t="str">
        <f t="shared" si="5"/>
        <v>-</v>
      </c>
    </row>
    <row r="329" spans="1:6" s="8" customFormat="1" x14ac:dyDescent="0.2">
      <c r="A329" s="145">
        <v>723</v>
      </c>
      <c r="B329" s="151" t="s">
        <v>1139</v>
      </c>
      <c r="C329" s="335">
        <v>317</v>
      </c>
      <c r="D329" s="147">
        <f>SUM(D330:D333)</f>
        <v>0</v>
      </c>
      <c r="E329" s="147">
        <f>SUM(E330:E333)</f>
        <v>0</v>
      </c>
      <c r="F329" s="150" t="str">
        <f t="shared" si="5"/>
        <v>-</v>
      </c>
    </row>
    <row r="330" spans="1:6" s="8" customFormat="1" x14ac:dyDescent="0.2">
      <c r="A330" s="145">
        <v>7231</v>
      </c>
      <c r="B330" s="146" t="s">
        <v>1140</v>
      </c>
      <c r="C330" s="335">
        <v>318</v>
      </c>
      <c r="D330" s="149">
        <v>0</v>
      </c>
      <c r="E330" s="149">
        <v>0</v>
      </c>
      <c r="F330" s="148" t="str">
        <f t="shared" si="5"/>
        <v>-</v>
      </c>
    </row>
    <row r="331" spans="1:6" s="8" customFormat="1" x14ac:dyDescent="0.2">
      <c r="A331" s="145">
        <v>7232</v>
      </c>
      <c r="B331" s="146" t="s">
        <v>1141</v>
      </c>
      <c r="C331" s="335">
        <v>319</v>
      </c>
      <c r="D331" s="149">
        <v>0</v>
      </c>
      <c r="E331" s="149">
        <v>0</v>
      </c>
      <c r="F331" s="148" t="str">
        <f t="shared" si="5"/>
        <v>-</v>
      </c>
    </row>
    <row r="332" spans="1:6" s="8" customFormat="1" x14ac:dyDescent="0.2">
      <c r="A332" s="145">
        <v>7233</v>
      </c>
      <c r="B332" s="146" t="s">
        <v>1142</v>
      </c>
      <c r="C332" s="335">
        <v>320</v>
      </c>
      <c r="D332" s="149">
        <v>0</v>
      </c>
      <c r="E332" s="149">
        <v>0</v>
      </c>
      <c r="F332" s="148" t="str">
        <f t="shared" si="5"/>
        <v>-</v>
      </c>
    </row>
    <row r="333" spans="1:6" s="8" customFormat="1" x14ac:dyDescent="0.2">
      <c r="A333" s="145">
        <v>7234</v>
      </c>
      <c r="B333" s="151" t="s">
        <v>1143</v>
      </c>
      <c r="C333" s="335">
        <v>321</v>
      </c>
      <c r="D333" s="149">
        <v>0</v>
      </c>
      <c r="E333" s="149">
        <v>0</v>
      </c>
      <c r="F333" s="148" t="str">
        <f t="shared" si="5"/>
        <v>-</v>
      </c>
    </row>
    <row r="334" spans="1:6" s="8" customFormat="1" x14ac:dyDescent="0.2">
      <c r="A334" s="145">
        <v>724</v>
      </c>
      <c r="B334" s="151" t="s">
        <v>1144</v>
      </c>
      <c r="C334" s="335">
        <v>322</v>
      </c>
      <c r="D334" s="147">
        <f>SUM(D335:D338)</f>
        <v>0</v>
      </c>
      <c r="E334" s="147">
        <f>SUM(E335:E338)</f>
        <v>0</v>
      </c>
      <c r="F334" s="150" t="str">
        <f t="shared" si="5"/>
        <v>-</v>
      </c>
    </row>
    <row r="335" spans="1:6" s="8" customFormat="1" x14ac:dyDescent="0.2">
      <c r="A335" s="145">
        <v>7241</v>
      </c>
      <c r="B335" s="146" t="s">
        <v>1145</v>
      </c>
      <c r="C335" s="335">
        <v>323</v>
      </c>
      <c r="D335" s="149">
        <v>0</v>
      </c>
      <c r="E335" s="149">
        <v>0</v>
      </c>
      <c r="F335" s="148" t="str">
        <f t="shared" si="5"/>
        <v>-</v>
      </c>
    </row>
    <row r="336" spans="1:6" s="8" customFormat="1" x14ac:dyDescent="0.2">
      <c r="A336" s="145">
        <v>7242</v>
      </c>
      <c r="B336" s="146" t="s">
        <v>1146</v>
      </c>
      <c r="C336" s="335">
        <v>324</v>
      </c>
      <c r="D336" s="149">
        <v>0</v>
      </c>
      <c r="E336" s="149">
        <v>0</v>
      </c>
      <c r="F336" s="148" t="str">
        <f t="shared" si="5"/>
        <v>-</v>
      </c>
    </row>
    <row r="337" spans="1:6" s="8" customFormat="1" x14ac:dyDescent="0.2">
      <c r="A337" s="145">
        <v>7243</v>
      </c>
      <c r="B337" s="146" t="s">
        <v>1147</v>
      </c>
      <c r="C337" s="335">
        <v>325</v>
      </c>
      <c r="D337" s="149">
        <v>0</v>
      </c>
      <c r="E337" s="149">
        <v>0</v>
      </c>
      <c r="F337" s="148" t="str">
        <f t="shared" si="5"/>
        <v>-</v>
      </c>
    </row>
    <row r="338" spans="1:6" s="8" customFormat="1" x14ac:dyDescent="0.2">
      <c r="A338" s="145">
        <v>7244</v>
      </c>
      <c r="B338" s="146" t="s">
        <v>1148</v>
      </c>
      <c r="C338" s="335">
        <v>326</v>
      </c>
      <c r="D338" s="149">
        <v>0</v>
      </c>
      <c r="E338" s="149">
        <v>0</v>
      </c>
      <c r="F338" s="148" t="str">
        <f t="shared" si="5"/>
        <v>-</v>
      </c>
    </row>
    <row r="339" spans="1:6" s="8" customFormat="1" x14ac:dyDescent="0.2">
      <c r="A339" s="145">
        <v>725</v>
      </c>
      <c r="B339" s="146" t="s">
        <v>1149</v>
      </c>
      <c r="C339" s="335">
        <v>327</v>
      </c>
      <c r="D339" s="147">
        <f>SUM(D340:D341)</f>
        <v>0</v>
      </c>
      <c r="E339" s="147">
        <f>SUM(E340:E341)</f>
        <v>0</v>
      </c>
      <c r="F339" s="150" t="str">
        <f t="shared" si="5"/>
        <v>-</v>
      </c>
    </row>
    <row r="340" spans="1:6" s="8" customFormat="1" x14ac:dyDescent="0.2">
      <c r="A340" s="145">
        <v>7251</v>
      </c>
      <c r="B340" s="146" t="s">
        <v>1150</v>
      </c>
      <c r="C340" s="335">
        <v>328</v>
      </c>
      <c r="D340" s="149">
        <v>0</v>
      </c>
      <c r="E340" s="149">
        <v>0</v>
      </c>
      <c r="F340" s="148" t="str">
        <f t="shared" si="5"/>
        <v>-</v>
      </c>
    </row>
    <row r="341" spans="1:6" s="8" customFormat="1" x14ac:dyDescent="0.2">
      <c r="A341" s="145">
        <v>7252</v>
      </c>
      <c r="B341" s="146" t="s">
        <v>1151</v>
      </c>
      <c r="C341" s="335">
        <v>329</v>
      </c>
      <c r="D341" s="149">
        <v>0</v>
      </c>
      <c r="E341" s="149">
        <v>0</v>
      </c>
      <c r="F341" s="148" t="str">
        <f t="shared" si="5"/>
        <v>-</v>
      </c>
    </row>
    <row r="342" spans="1:6" s="8" customFormat="1" x14ac:dyDescent="0.2">
      <c r="A342" s="145">
        <v>726</v>
      </c>
      <c r="B342" s="146" t="s">
        <v>1152</v>
      </c>
      <c r="C342" s="335">
        <v>330</v>
      </c>
      <c r="D342" s="147">
        <f>SUM(D343:D346)</f>
        <v>0</v>
      </c>
      <c r="E342" s="147">
        <f>SUM(E343:E346)</f>
        <v>0</v>
      </c>
      <c r="F342" s="150" t="str">
        <f t="shared" si="5"/>
        <v>-</v>
      </c>
    </row>
    <row r="343" spans="1:6" s="8" customFormat="1" x14ac:dyDescent="0.2">
      <c r="A343" s="145">
        <v>7261</v>
      </c>
      <c r="B343" s="146" t="s">
        <v>1153</v>
      </c>
      <c r="C343" s="335">
        <v>331</v>
      </c>
      <c r="D343" s="149">
        <v>0</v>
      </c>
      <c r="E343" s="149">
        <v>0</v>
      </c>
      <c r="F343" s="148" t="str">
        <f t="shared" si="5"/>
        <v>-</v>
      </c>
    </row>
    <row r="344" spans="1:6" s="8" customFormat="1" x14ac:dyDescent="0.2">
      <c r="A344" s="145">
        <v>7262</v>
      </c>
      <c r="B344" s="146" t="s">
        <v>1154</v>
      </c>
      <c r="C344" s="335">
        <v>332</v>
      </c>
      <c r="D344" s="149">
        <v>0</v>
      </c>
      <c r="E344" s="149">
        <v>0</v>
      </c>
      <c r="F344" s="148" t="str">
        <f t="shared" si="5"/>
        <v>-</v>
      </c>
    </row>
    <row r="345" spans="1:6" s="8" customFormat="1" x14ac:dyDescent="0.2">
      <c r="A345" s="145">
        <v>7263</v>
      </c>
      <c r="B345" s="146" t="s">
        <v>1155</v>
      </c>
      <c r="C345" s="335">
        <v>333</v>
      </c>
      <c r="D345" s="149">
        <v>0</v>
      </c>
      <c r="E345" s="149">
        <v>0</v>
      </c>
      <c r="F345" s="148" t="str">
        <f t="shared" si="5"/>
        <v>-</v>
      </c>
    </row>
    <row r="346" spans="1:6" s="8" customFormat="1" x14ac:dyDescent="0.2">
      <c r="A346" s="145">
        <v>7264</v>
      </c>
      <c r="B346" s="146" t="s">
        <v>1156</v>
      </c>
      <c r="C346" s="335">
        <v>334</v>
      </c>
      <c r="D346" s="149">
        <v>0</v>
      </c>
      <c r="E346" s="149">
        <v>0</v>
      </c>
      <c r="F346" s="148" t="str">
        <f t="shared" si="5"/>
        <v>-</v>
      </c>
    </row>
    <row r="347" spans="1:6" s="8" customFormat="1" x14ac:dyDescent="0.2">
      <c r="A347" s="145">
        <v>73</v>
      </c>
      <c r="B347" s="146" t="s">
        <v>1157</v>
      </c>
      <c r="C347" s="335">
        <v>335</v>
      </c>
      <c r="D347" s="147">
        <f>D348</f>
        <v>0</v>
      </c>
      <c r="E347" s="147">
        <f>E348</f>
        <v>0</v>
      </c>
      <c r="F347" s="150" t="str">
        <f t="shared" si="5"/>
        <v>-</v>
      </c>
    </row>
    <row r="348" spans="1:6" s="8" customFormat="1" x14ac:dyDescent="0.2">
      <c r="A348" s="145">
        <v>731</v>
      </c>
      <c r="B348" s="146" t="s">
        <v>1158</v>
      </c>
      <c r="C348" s="335">
        <v>336</v>
      </c>
      <c r="D348" s="147">
        <f>SUM(D349:D350)</f>
        <v>0</v>
      </c>
      <c r="E348" s="147">
        <f>SUM(E349:E350)</f>
        <v>0</v>
      </c>
      <c r="F348" s="150" t="str">
        <f t="shared" si="5"/>
        <v>-</v>
      </c>
    </row>
    <row r="349" spans="1:6" s="8" customFormat="1" x14ac:dyDescent="0.2">
      <c r="A349" s="145">
        <v>7311</v>
      </c>
      <c r="B349" s="146" t="s">
        <v>1159</v>
      </c>
      <c r="C349" s="335">
        <v>337</v>
      </c>
      <c r="D349" s="149">
        <v>0</v>
      </c>
      <c r="E349" s="149">
        <v>0</v>
      </c>
      <c r="F349" s="148" t="str">
        <f t="shared" si="5"/>
        <v>-</v>
      </c>
    </row>
    <row r="350" spans="1:6" s="8" customFormat="1" x14ac:dyDescent="0.2">
      <c r="A350" s="145">
        <v>7312</v>
      </c>
      <c r="B350" s="146" t="s">
        <v>1160</v>
      </c>
      <c r="C350" s="335">
        <v>338</v>
      </c>
      <c r="D350" s="149">
        <v>0</v>
      </c>
      <c r="E350" s="149">
        <v>0</v>
      </c>
      <c r="F350" s="148" t="str">
        <f t="shared" si="5"/>
        <v>-</v>
      </c>
    </row>
    <row r="351" spans="1:6" s="8" customFormat="1" x14ac:dyDescent="0.2">
      <c r="A351" s="145">
        <v>74</v>
      </c>
      <c r="B351" s="146" t="s">
        <v>1161</v>
      </c>
      <c r="C351" s="335">
        <v>339</v>
      </c>
      <c r="D351" s="147">
        <f>D352</f>
        <v>0</v>
      </c>
      <c r="E351" s="147">
        <f>E352</f>
        <v>0</v>
      </c>
      <c r="F351" s="150" t="str">
        <f t="shared" si="5"/>
        <v>-</v>
      </c>
    </row>
    <row r="352" spans="1:6" s="8" customFormat="1" x14ac:dyDescent="0.2">
      <c r="A352" s="145">
        <v>741</v>
      </c>
      <c r="B352" s="146" t="s">
        <v>1162</v>
      </c>
      <c r="C352" s="335">
        <v>340</v>
      </c>
      <c r="D352" s="149">
        <v>0</v>
      </c>
      <c r="E352" s="149">
        <v>0</v>
      </c>
      <c r="F352" s="148" t="str">
        <f t="shared" si="5"/>
        <v>-</v>
      </c>
    </row>
    <row r="353" spans="1:6" s="8" customFormat="1" x14ac:dyDescent="0.2">
      <c r="A353" s="145">
        <v>4</v>
      </c>
      <c r="B353" s="146" t="s">
        <v>1163</v>
      </c>
      <c r="C353" s="335">
        <v>341</v>
      </c>
      <c r="D353" s="147">
        <f>D354+D366+D399+D403+D405</f>
        <v>8525</v>
      </c>
      <c r="E353" s="147">
        <f>E354+E366+E399+E403+E405</f>
        <v>802196</v>
      </c>
      <c r="F353" s="150">
        <f t="shared" si="5"/>
        <v>9409.9237536656892</v>
      </c>
    </row>
    <row r="354" spans="1:6" s="8" customFormat="1" x14ac:dyDescent="0.2">
      <c r="A354" s="145">
        <v>41</v>
      </c>
      <c r="B354" s="146" t="s">
        <v>1164</v>
      </c>
      <c r="C354" s="335">
        <v>342</v>
      </c>
      <c r="D354" s="147">
        <f>D355+D359</f>
        <v>0</v>
      </c>
      <c r="E354" s="147">
        <f>E355+E359</f>
        <v>72344</v>
      </c>
      <c r="F354" s="150" t="str">
        <f t="shared" si="5"/>
        <v>-</v>
      </c>
    </row>
    <row r="355" spans="1:6" s="8" customFormat="1" x14ac:dyDescent="0.2">
      <c r="A355" s="145">
        <v>411</v>
      </c>
      <c r="B355" s="146" t="s">
        <v>1165</v>
      </c>
      <c r="C355" s="335">
        <v>343</v>
      </c>
      <c r="D355" s="147">
        <f>SUM(D356:D358)</f>
        <v>0</v>
      </c>
      <c r="E355" s="147">
        <f>SUM(E356:E358)</f>
        <v>72344</v>
      </c>
      <c r="F355" s="150" t="str">
        <f t="shared" si="5"/>
        <v>-</v>
      </c>
    </row>
    <row r="356" spans="1:6" s="8" customFormat="1" x14ac:dyDescent="0.2">
      <c r="A356" s="145">
        <v>4111</v>
      </c>
      <c r="B356" s="146" t="s">
        <v>1113</v>
      </c>
      <c r="C356" s="335">
        <v>344</v>
      </c>
      <c r="D356" s="149">
        <v>0</v>
      </c>
      <c r="E356" s="149">
        <v>72344</v>
      </c>
      <c r="F356" s="148" t="str">
        <f t="shared" si="5"/>
        <v>-</v>
      </c>
    </row>
    <row r="357" spans="1:6" s="8" customFormat="1" x14ac:dyDescent="0.2">
      <c r="A357" s="145">
        <v>4112</v>
      </c>
      <c r="B357" s="146" t="s">
        <v>1114</v>
      </c>
      <c r="C357" s="335">
        <v>345</v>
      </c>
      <c r="D357" s="149">
        <v>0</v>
      </c>
      <c r="E357" s="149">
        <v>0</v>
      </c>
      <c r="F357" s="148" t="str">
        <f t="shared" si="5"/>
        <v>-</v>
      </c>
    </row>
    <row r="358" spans="1:6" s="8" customFormat="1" x14ac:dyDescent="0.2">
      <c r="A358" s="145">
        <v>4113</v>
      </c>
      <c r="B358" s="146" t="s">
        <v>1166</v>
      </c>
      <c r="C358" s="335">
        <v>346</v>
      </c>
      <c r="D358" s="149">
        <v>0</v>
      </c>
      <c r="E358" s="149">
        <v>0</v>
      </c>
      <c r="F358" s="148" t="str">
        <f t="shared" si="5"/>
        <v>-</v>
      </c>
    </row>
    <row r="359" spans="1:6" s="8" customFormat="1" x14ac:dyDescent="0.2">
      <c r="A359" s="145">
        <v>412</v>
      </c>
      <c r="B359" s="146" t="s">
        <v>1167</v>
      </c>
      <c r="C359" s="335">
        <v>347</v>
      </c>
      <c r="D359" s="147">
        <f>SUM(D360:D365)</f>
        <v>0</v>
      </c>
      <c r="E359" s="147">
        <f>SUM(E360:E365)</f>
        <v>0</v>
      </c>
      <c r="F359" s="150" t="str">
        <f t="shared" si="5"/>
        <v>-</v>
      </c>
    </row>
    <row r="360" spans="1:6" s="8" customFormat="1" x14ac:dyDescent="0.2">
      <c r="A360" s="145">
        <v>4121</v>
      </c>
      <c r="B360" s="146" t="s">
        <v>1117</v>
      </c>
      <c r="C360" s="335">
        <v>348</v>
      </c>
      <c r="D360" s="149">
        <v>0</v>
      </c>
      <c r="E360" s="149">
        <v>0</v>
      </c>
      <c r="F360" s="148" t="str">
        <f t="shared" si="5"/>
        <v>-</v>
      </c>
    </row>
    <row r="361" spans="1:6" s="8" customFormat="1" x14ac:dyDescent="0.2">
      <c r="A361" s="145">
        <v>4122</v>
      </c>
      <c r="B361" s="146" t="s">
        <v>1118</v>
      </c>
      <c r="C361" s="335">
        <v>349</v>
      </c>
      <c r="D361" s="149">
        <v>0</v>
      </c>
      <c r="E361" s="149">
        <v>0</v>
      </c>
      <c r="F361" s="148" t="str">
        <f t="shared" si="5"/>
        <v>-</v>
      </c>
    </row>
    <row r="362" spans="1:6" s="8" customFormat="1" x14ac:dyDescent="0.2">
      <c r="A362" s="145">
        <v>4123</v>
      </c>
      <c r="B362" s="146" t="s">
        <v>1119</v>
      </c>
      <c r="C362" s="335">
        <v>350</v>
      </c>
      <c r="D362" s="149">
        <v>0</v>
      </c>
      <c r="E362" s="149">
        <v>0</v>
      </c>
      <c r="F362" s="148" t="str">
        <f t="shared" si="5"/>
        <v>-</v>
      </c>
    </row>
    <row r="363" spans="1:6" s="8" customFormat="1" x14ac:dyDescent="0.2">
      <c r="A363" s="145">
        <v>4124</v>
      </c>
      <c r="B363" s="146" t="s">
        <v>1120</v>
      </c>
      <c r="C363" s="335">
        <v>351</v>
      </c>
      <c r="D363" s="149">
        <v>0</v>
      </c>
      <c r="E363" s="149">
        <v>0</v>
      </c>
      <c r="F363" s="148" t="str">
        <f t="shared" si="5"/>
        <v>-</v>
      </c>
    </row>
    <row r="364" spans="1:6" s="8" customFormat="1" x14ac:dyDescent="0.2">
      <c r="A364" s="145">
        <v>4125</v>
      </c>
      <c r="B364" s="146" t="s">
        <v>1121</v>
      </c>
      <c r="C364" s="335">
        <v>352</v>
      </c>
      <c r="D364" s="149">
        <v>0</v>
      </c>
      <c r="E364" s="149">
        <v>0</v>
      </c>
      <c r="F364" s="148" t="str">
        <f t="shared" si="5"/>
        <v>-</v>
      </c>
    </row>
    <row r="365" spans="1:6" s="8" customFormat="1" x14ac:dyDescent="0.2">
      <c r="A365" s="145">
        <v>4126</v>
      </c>
      <c r="B365" s="146" t="s">
        <v>1122</v>
      </c>
      <c r="C365" s="335">
        <v>353</v>
      </c>
      <c r="D365" s="149">
        <v>0</v>
      </c>
      <c r="E365" s="149">
        <v>0</v>
      </c>
      <c r="F365" s="148" t="str">
        <f t="shared" ref="F365:F421" si="6">IF(D365&lt;&gt;0,IF(E365/D365&gt;=100,"&gt;&gt;100",E365/D365*100),"-")</f>
        <v>-</v>
      </c>
    </row>
    <row r="366" spans="1:6" s="8" customFormat="1" x14ac:dyDescent="0.2">
      <c r="A366" s="145">
        <v>42</v>
      </c>
      <c r="B366" s="151" t="s">
        <v>1168</v>
      </c>
      <c r="C366" s="335">
        <v>354</v>
      </c>
      <c r="D366" s="147">
        <f>D367+D372+D381+D386+D391+D394</f>
        <v>8525</v>
      </c>
      <c r="E366" s="147">
        <f>E367+E372+E381+E386+E391+E394</f>
        <v>729852</v>
      </c>
      <c r="F366" s="150">
        <f t="shared" si="6"/>
        <v>8561.3137829912012</v>
      </c>
    </row>
    <row r="367" spans="1:6" s="8" customFormat="1" x14ac:dyDescent="0.2">
      <c r="A367" s="145">
        <v>421</v>
      </c>
      <c r="B367" s="146" t="s">
        <v>1169</v>
      </c>
      <c r="C367" s="335">
        <v>355</v>
      </c>
      <c r="D367" s="147">
        <f>SUM(D368:D371)</f>
        <v>0</v>
      </c>
      <c r="E367" s="147">
        <f>SUM(E368:E371)</f>
        <v>241534</v>
      </c>
      <c r="F367" s="150" t="str">
        <f t="shared" si="6"/>
        <v>-</v>
      </c>
    </row>
    <row r="368" spans="1:6" s="8" customFormat="1" x14ac:dyDescent="0.2">
      <c r="A368" s="145">
        <v>4211</v>
      </c>
      <c r="B368" s="146" t="s">
        <v>1125</v>
      </c>
      <c r="C368" s="335">
        <v>356</v>
      </c>
      <c r="D368" s="149">
        <v>0</v>
      </c>
      <c r="E368" s="149">
        <v>0</v>
      </c>
      <c r="F368" s="148" t="str">
        <f t="shared" si="6"/>
        <v>-</v>
      </c>
    </row>
    <row r="369" spans="1:6" s="8" customFormat="1" x14ac:dyDescent="0.2">
      <c r="A369" s="145">
        <v>4212</v>
      </c>
      <c r="B369" s="146" t="s">
        <v>1126</v>
      </c>
      <c r="C369" s="335">
        <v>357</v>
      </c>
      <c r="D369" s="149">
        <v>0</v>
      </c>
      <c r="E369" s="149">
        <v>46843</v>
      </c>
      <c r="F369" s="148" t="str">
        <f t="shared" si="6"/>
        <v>-</v>
      </c>
    </row>
    <row r="370" spans="1:6" s="8" customFormat="1" x14ac:dyDescent="0.2">
      <c r="A370" s="145">
        <v>4213</v>
      </c>
      <c r="B370" s="146" t="s">
        <v>1127</v>
      </c>
      <c r="C370" s="335">
        <v>358</v>
      </c>
      <c r="D370" s="149">
        <v>0</v>
      </c>
      <c r="E370" s="149">
        <v>61250</v>
      </c>
      <c r="F370" s="148" t="str">
        <f t="shared" si="6"/>
        <v>-</v>
      </c>
    </row>
    <row r="371" spans="1:6" s="8" customFormat="1" x14ac:dyDescent="0.2">
      <c r="A371" s="145">
        <v>4214</v>
      </c>
      <c r="B371" s="146" t="s">
        <v>1128</v>
      </c>
      <c r="C371" s="335">
        <v>359</v>
      </c>
      <c r="D371" s="149">
        <v>0</v>
      </c>
      <c r="E371" s="149">
        <v>133441</v>
      </c>
      <c r="F371" s="148" t="str">
        <f t="shared" si="6"/>
        <v>-</v>
      </c>
    </row>
    <row r="372" spans="1:6" s="8" customFormat="1" x14ac:dyDescent="0.2">
      <c r="A372" s="145">
        <v>422</v>
      </c>
      <c r="B372" s="146" t="s">
        <v>1170</v>
      </c>
      <c r="C372" s="335">
        <v>360</v>
      </c>
      <c r="D372" s="147">
        <f>SUM(D373:D380)</f>
        <v>8525</v>
      </c>
      <c r="E372" s="147">
        <f>SUM(E373:E380)</f>
        <v>205366</v>
      </c>
      <c r="F372" s="150">
        <f t="shared" si="6"/>
        <v>2408.9853372434018</v>
      </c>
    </row>
    <row r="373" spans="1:6" s="8" customFormat="1" x14ac:dyDescent="0.2">
      <c r="A373" s="145">
        <v>4221</v>
      </c>
      <c r="B373" s="146" t="s">
        <v>1130</v>
      </c>
      <c r="C373" s="335">
        <v>361</v>
      </c>
      <c r="D373" s="149">
        <v>8525</v>
      </c>
      <c r="E373" s="149">
        <v>8394</v>
      </c>
      <c r="F373" s="148">
        <f t="shared" si="6"/>
        <v>98.463343108504404</v>
      </c>
    </row>
    <row r="374" spans="1:6" s="8" customFormat="1" x14ac:dyDescent="0.2">
      <c r="A374" s="145">
        <v>4222</v>
      </c>
      <c r="B374" s="146" t="s">
        <v>1171</v>
      </c>
      <c r="C374" s="335">
        <v>362</v>
      </c>
      <c r="D374" s="149">
        <v>0</v>
      </c>
      <c r="E374" s="149">
        <v>158605</v>
      </c>
      <c r="F374" s="148" t="str">
        <f t="shared" si="6"/>
        <v>-</v>
      </c>
    </row>
    <row r="375" spans="1:6" s="8" customFormat="1" x14ac:dyDescent="0.2">
      <c r="A375" s="145">
        <v>4223</v>
      </c>
      <c r="B375" s="146" t="s">
        <v>1132</v>
      </c>
      <c r="C375" s="335">
        <v>363</v>
      </c>
      <c r="D375" s="149">
        <v>0</v>
      </c>
      <c r="E375" s="149">
        <v>38367</v>
      </c>
      <c r="F375" s="148" t="str">
        <f t="shared" si="6"/>
        <v>-</v>
      </c>
    </row>
    <row r="376" spans="1:6" s="8" customFormat="1" x14ac:dyDescent="0.2">
      <c r="A376" s="145">
        <v>4224</v>
      </c>
      <c r="B376" s="146" t="s">
        <v>1133</v>
      </c>
      <c r="C376" s="335">
        <v>364</v>
      </c>
      <c r="D376" s="149">
        <v>0</v>
      </c>
      <c r="E376" s="149">
        <v>0</v>
      </c>
      <c r="F376" s="148" t="str">
        <f t="shared" si="6"/>
        <v>-</v>
      </c>
    </row>
    <row r="377" spans="1:6" s="8" customFormat="1" x14ac:dyDescent="0.2">
      <c r="A377" s="145">
        <v>4225</v>
      </c>
      <c r="B377" s="146" t="s">
        <v>1134</v>
      </c>
      <c r="C377" s="335">
        <v>365</v>
      </c>
      <c r="D377" s="149">
        <v>0</v>
      </c>
      <c r="E377" s="149">
        <v>0</v>
      </c>
      <c r="F377" s="148" t="str">
        <f t="shared" si="6"/>
        <v>-</v>
      </c>
    </row>
    <row r="378" spans="1:6" s="8" customFormat="1" x14ac:dyDescent="0.2">
      <c r="A378" s="145">
        <v>4226</v>
      </c>
      <c r="B378" s="146" t="s">
        <v>1135</v>
      </c>
      <c r="C378" s="335">
        <v>366</v>
      </c>
      <c r="D378" s="149">
        <v>0</v>
      </c>
      <c r="E378" s="149">
        <v>0</v>
      </c>
      <c r="F378" s="148" t="str">
        <f t="shared" si="6"/>
        <v>-</v>
      </c>
    </row>
    <row r="379" spans="1:6" s="8" customFormat="1" x14ac:dyDescent="0.2">
      <c r="A379" s="145">
        <v>4227</v>
      </c>
      <c r="B379" s="151" t="s">
        <v>1136</v>
      </c>
      <c r="C379" s="335">
        <v>367</v>
      </c>
      <c r="D379" s="149">
        <v>0</v>
      </c>
      <c r="E379" s="149">
        <v>0</v>
      </c>
      <c r="F379" s="148" t="str">
        <f t="shared" si="6"/>
        <v>-</v>
      </c>
    </row>
    <row r="380" spans="1:6" s="8" customFormat="1" x14ac:dyDescent="0.2">
      <c r="A380" s="145" t="s">
        <v>1172</v>
      </c>
      <c r="B380" s="151" t="s">
        <v>1138</v>
      </c>
      <c r="C380" s="335">
        <v>368</v>
      </c>
      <c r="D380" s="149">
        <v>0</v>
      </c>
      <c r="E380" s="149">
        <v>0</v>
      </c>
      <c r="F380" s="148" t="str">
        <f t="shared" si="6"/>
        <v>-</v>
      </c>
    </row>
    <row r="381" spans="1:6" s="8" customFormat="1" x14ac:dyDescent="0.2">
      <c r="A381" s="145">
        <v>423</v>
      </c>
      <c r="B381" s="146" t="s">
        <v>1173</v>
      </c>
      <c r="C381" s="335">
        <v>369</v>
      </c>
      <c r="D381" s="147">
        <f>SUM(D382:D385)</f>
        <v>0</v>
      </c>
      <c r="E381" s="147">
        <f>SUM(E382:E385)</f>
        <v>207327</v>
      </c>
      <c r="F381" s="150" t="str">
        <f t="shared" si="6"/>
        <v>-</v>
      </c>
    </row>
    <row r="382" spans="1:6" s="8" customFormat="1" x14ac:dyDescent="0.2">
      <c r="A382" s="145">
        <v>4231</v>
      </c>
      <c r="B382" s="146" t="s">
        <v>1140</v>
      </c>
      <c r="C382" s="335">
        <v>370</v>
      </c>
      <c r="D382" s="149">
        <v>0</v>
      </c>
      <c r="E382" s="149">
        <v>207327</v>
      </c>
      <c r="F382" s="148" t="str">
        <f t="shared" si="6"/>
        <v>-</v>
      </c>
    </row>
    <row r="383" spans="1:6" s="8" customFormat="1" x14ac:dyDescent="0.2">
      <c r="A383" s="145">
        <v>4232</v>
      </c>
      <c r="B383" s="146" t="s">
        <v>1141</v>
      </c>
      <c r="C383" s="335">
        <v>371</v>
      </c>
      <c r="D383" s="149">
        <v>0</v>
      </c>
      <c r="E383" s="149">
        <v>0</v>
      </c>
      <c r="F383" s="148" t="str">
        <f t="shared" si="6"/>
        <v>-</v>
      </c>
    </row>
    <row r="384" spans="1:6" s="8" customFormat="1" x14ac:dyDescent="0.2">
      <c r="A384" s="145">
        <v>4233</v>
      </c>
      <c r="B384" s="146" t="s">
        <v>1142</v>
      </c>
      <c r="C384" s="335">
        <v>372</v>
      </c>
      <c r="D384" s="149">
        <v>0</v>
      </c>
      <c r="E384" s="149">
        <v>0</v>
      </c>
      <c r="F384" s="148" t="str">
        <f t="shared" si="6"/>
        <v>-</v>
      </c>
    </row>
    <row r="385" spans="1:6" s="8" customFormat="1" x14ac:dyDescent="0.2">
      <c r="A385" s="145">
        <v>4234</v>
      </c>
      <c r="B385" s="151" t="s">
        <v>1143</v>
      </c>
      <c r="C385" s="335">
        <v>373</v>
      </c>
      <c r="D385" s="149">
        <v>0</v>
      </c>
      <c r="E385" s="149">
        <v>0</v>
      </c>
      <c r="F385" s="148" t="str">
        <f t="shared" si="6"/>
        <v>-</v>
      </c>
    </row>
    <row r="386" spans="1:6" s="8" customFormat="1" x14ac:dyDescent="0.2">
      <c r="A386" s="145">
        <v>424</v>
      </c>
      <c r="B386" s="146" t="s">
        <v>1174</v>
      </c>
      <c r="C386" s="335">
        <v>374</v>
      </c>
      <c r="D386" s="147">
        <f>SUM(D387:D390)</f>
        <v>0</v>
      </c>
      <c r="E386" s="147">
        <f>SUM(E387:E390)</f>
        <v>0</v>
      </c>
      <c r="F386" s="150" t="str">
        <f t="shared" si="6"/>
        <v>-</v>
      </c>
    </row>
    <row r="387" spans="1:6" s="8" customFormat="1" x14ac:dyDescent="0.2">
      <c r="A387" s="145">
        <v>4241</v>
      </c>
      <c r="B387" s="146" t="s">
        <v>1175</v>
      </c>
      <c r="C387" s="335">
        <v>375</v>
      </c>
      <c r="D387" s="149">
        <v>0</v>
      </c>
      <c r="E387" s="149">
        <v>0</v>
      </c>
      <c r="F387" s="148" t="str">
        <f t="shared" si="6"/>
        <v>-</v>
      </c>
    </row>
    <row r="388" spans="1:6" s="8" customFormat="1" x14ac:dyDescent="0.2">
      <c r="A388" s="145">
        <v>4242</v>
      </c>
      <c r="B388" s="146" t="s">
        <v>1146</v>
      </c>
      <c r="C388" s="335">
        <v>376</v>
      </c>
      <c r="D388" s="149">
        <v>0</v>
      </c>
      <c r="E388" s="149">
        <v>0</v>
      </c>
      <c r="F388" s="148" t="str">
        <f t="shared" si="6"/>
        <v>-</v>
      </c>
    </row>
    <row r="389" spans="1:6" s="8" customFormat="1" x14ac:dyDescent="0.2">
      <c r="A389" s="145">
        <v>4243</v>
      </c>
      <c r="B389" s="146" t="s">
        <v>1147</v>
      </c>
      <c r="C389" s="335">
        <v>377</v>
      </c>
      <c r="D389" s="149">
        <v>0</v>
      </c>
      <c r="E389" s="149">
        <v>0</v>
      </c>
      <c r="F389" s="148" t="str">
        <f t="shared" si="6"/>
        <v>-</v>
      </c>
    </row>
    <row r="390" spans="1:6" s="8" customFormat="1" x14ac:dyDescent="0.2">
      <c r="A390" s="145">
        <v>4244</v>
      </c>
      <c r="B390" s="146" t="s">
        <v>1148</v>
      </c>
      <c r="C390" s="335">
        <v>378</v>
      </c>
      <c r="D390" s="149">
        <v>0</v>
      </c>
      <c r="E390" s="149">
        <v>0</v>
      </c>
      <c r="F390" s="148" t="str">
        <f t="shared" si="6"/>
        <v>-</v>
      </c>
    </row>
    <row r="391" spans="1:6" s="8" customFormat="1" x14ac:dyDescent="0.2">
      <c r="A391" s="145">
        <v>425</v>
      </c>
      <c r="B391" s="146" t="s">
        <v>1176</v>
      </c>
      <c r="C391" s="335">
        <v>379</v>
      </c>
      <c r="D391" s="147">
        <f>SUM(D392:D393)</f>
        <v>0</v>
      </c>
      <c r="E391" s="147">
        <f>SUM(E392:E393)</f>
        <v>0</v>
      </c>
      <c r="F391" s="150" t="str">
        <f t="shared" si="6"/>
        <v>-</v>
      </c>
    </row>
    <row r="392" spans="1:6" s="8" customFormat="1" x14ac:dyDescent="0.2">
      <c r="A392" s="145">
        <v>4251</v>
      </c>
      <c r="B392" s="146" t="s">
        <v>1177</v>
      </c>
      <c r="C392" s="335">
        <v>380</v>
      </c>
      <c r="D392" s="149">
        <v>0</v>
      </c>
      <c r="E392" s="149">
        <v>0</v>
      </c>
      <c r="F392" s="148" t="str">
        <f t="shared" si="6"/>
        <v>-</v>
      </c>
    </row>
    <row r="393" spans="1:6" s="8" customFormat="1" x14ac:dyDescent="0.2">
      <c r="A393" s="145">
        <v>4252</v>
      </c>
      <c r="B393" s="146" t="s">
        <v>1151</v>
      </c>
      <c r="C393" s="335">
        <v>381</v>
      </c>
      <c r="D393" s="149">
        <v>0</v>
      </c>
      <c r="E393" s="149">
        <v>0</v>
      </c>
      <c r="F393" s="148" t="str">
        <f t="shared" si="6"/>
        <v>-</v>
      </c>
    </row>
    <row r="394" spans="1:6" s="8" customFormat="1" x14ac:dyDescent="0.2">
      <c r="A394" s="145">
        <v>426</v>
      </c>
      <c r="B394" s="146" t="s">
        <v>1178</v>
      </c>
      <c r="C394" s="335">
        <v>382</v>
      </c>
      <c r="D394" s="147">
        <f>SUM(D395:D398)</f>
        <v>0</v>
      </c>
      <c r="E394" s="147">
        <f>SUM(E395:E398)</f>
        <v>75625</v>
      </c>
      <c r="F394" s="150" t="str">
        <f t="shared" si="6"/>
        <v>-</v>
      </c>
    </row>
    <row r="395" spans="1:6" s="8" customFormat="1" x14ac:dyDescent="0.2">
      <c r="A395" s="145">
        <v>4261</v>
      </c>
      <c r="B395" s="146" t="s">
        <v>1153</v>
      </c>
      <c r="C395" s="335">
        <v>383</v>
      </c>
      <c r="D395" s="149">
        <v>0</v>
      </c>
      <c r="E395" s="149">
        <v>0</v>
      </c>
      <c r="F395" s="148" t="str">
        <f t="shared" si="6"/>
        <v>-</v>
      </c>
    </row>
    <row r="396" spans="1:6" s="8" customFormat="1" x14ac:dyDescent="0.2">
      <c r="A396" s="145">
        <v>4262</v>
      </c>
      <c r="B396" s="146" t="s">
        <v>1154</v>
      </c>
      <c r="C396" s="335">
        <v>384</v>
      </c>
      <c r="D396" s="149">
        <v>0</v>
      </c>
      <c r="E396" s="149">
        <v>0</v>
      </c>
      <c r="F396" s="148" t="str">
        <f t="shared" si="6"/>
        <v>-</v>
      </c>
    </row>
    <row r="397" spans="1:6" s="8" customFormat="1" x14ac:dyDescent="0.2">
      <c r="A397" s="145">
        <v>4263</v>
      </c>
      <c r="B397" s="146" t="s">
        <v>1155</v>
      </c>
      <c r="C397" s="335">
        <v>385</v>
      </c>
      <c r="D397" s="149">
        <v>0</v>
      </c>
      <c r="E397" s="149">
        <v>33125</v>
      </c>
      <c r="F397" s="148" t="str">
        <f t="shared" si="6"/>
        <v>-</v>
      </c>
    </row>
    <row r="398" spans="1:6" s="8" customFormat="1" x14ac:dyDescent="0.2">
      <c r="A398" s="145">
        <v>4264</v>
      </c>
      <c r="B398" s="146" t="s">
        <v>1156</v>
      </c>
      <c r="C398" s="335">
        <v>386</v>
      </c>
      <c r="D398" s="149">
        <v>0</v>
      </c>
      <c r="E398" s="149">
        <v>42500</v>
      </c>
      <c r="F398" s="148" t="str">
        <f t="shared" si="6"/>
        <v>-</v>
      </c>
    </row>
    <row r="399" spans="1:6" s="8" customFormat="1" x14ac:dyDescent="0.2">
      <c r="A399" s="145">
        <v>43</v>
      </c>
      <c r="B399" s="146" t="s">
        <v>1179</v>
      </c>
      <c r="C399" s="335">
        <v>387</v>
      </c>
      <c r="D399" s="147">
        <f>D400</f>
        <v>0</v>
      </c>
      <c r="E399" s="147">
        <f>E400</f>
        <v>0</v>
      </c>
      <c r="F399" s="150" t="str">
        <f t="shared" si="6"/>
        <v>-</v>
      </c>
    </row>
    <row r="400" spans="1:6" s="8" customFormat="1" x14ac:dyDescent="0.2">
      <c r="A400" s="145">
        <v>431</v>
      </c>
      <c r="B400" s="146" t="s">
        <v>1180</v>
      </c>
      <c r="C400" s="335">
        <v>388</v>
      </c>
      <c r="D400" s="147">
        <f>SUM(D401:D402)</f>
        <v>0</v>
      </c>
      <c r="E400" s="147">
        <f>SUM(E401:E402)</f>
        <v>0</v>
      </c>
      <c r="F400" s="150" t="str">
        <f t="shared" si="6"/>
        <v>-</v>
      </c>
    </row>
    <row r="401" spans="1:6" s="8" customFormat="1" x14ac:dyDescent="0.2">
      <c r="A401" s="145">
        <v>4311</v>
      </c>
      <c r="B401" s="146" t="s">
        <v>1159</v>
      </c>
      <c r="C401" s="335">
        <v>389</v>
      </c>
      <c r="D401" s="149">
        <v>0</v>
      </c>
      <c r="E401" s="149">
        <v>0</v>
      </c>
      <c r="F401" s="148" t="str">
        <f t="shared" si="6"/>
        <v>-</v>
      </c>
    </row>
    <row r="402" spans="1:6" s="8" customFormat="1" x14ac:dyDescent="0.2">
      <c r="A402" s="145">
        <v>4312</v>
      </c>
      <c r="B402" s="146" t="s">
        <v>1160</v>
      </c>
      <c r="C402" s="335">
        <v>390</v>
      </c>
      <c r="D402" s="149">
        <v>0</v>
      </c>
      <c r="E402" s="149">
        <v>0</v>
      </c>
      <c r="F402" s="148" t="str">
        <f t="shared" si="6"/>
        <v>-</v>
      </c>
    </row>
    <row r="403" spans="1:6" s="8" customFormat="1" x14ac:dyDescent="0.2">
      <c r="A403" s="145">
        <v>44</v>
      </c>
      <c r="B403" s="146" t="s">
        <v>1181</v>
      </c>
      <c r="C403" s="335">
        <v>391</v>
      </c>
      <c r="D403" s="147">
        <f>D404</f>
        <v>0</v>
      </c>
      <c r="E403" s="147">
        <f>E404</f>
        <v>0</v>
      </c>
      <c r="F403" s="150" t="str">
        <f t="shared" si="6"/>
        <v>-</v>
      </c>
    </row>
    <row r="404" spans="1:6" s="8" customFormat="1" x14ac:dyDescent="0.2">
      <c r="A404" s="145">
        <v>441</v>
      </c>
      <c r="B404" s="146" t="s">
        <v>1182</v>
      </c>
      <c r="C404" s="335">
        <v>392</v>
      </c>
      <c r="D404" s="149">
        <v>0</v>
      </c>
      <c r="E404" s="149">
        <v>0</v>
      </c>
      <c r="F404" s="148" t="str">
        <f t="shared" si="6"/>
        <v>-</v>
      </c>
    </row>
    <row r="405" spans="1:6" s="8" customFormat="1" x14ac:dyDescent="0.2">
      <c r="A405" s="145">
        <v>45</v>
      </c>
      <c r="B405" s="146" t="s">
        <v>1183</v>
      </c>
      <c r="C405" s="335">
        <v>393</v>
      </c>
      <c r="D405" s="147">
        <f>SUM(D406:D409)</f>
        <v>0</v>
      </c>
      <c r="E405" s="147">
        <f>SUM(E406:E409)</f>
        <v>0</v>
      </c>
      <c r="F405" s="150" t="str">
        <f t="shared" si="6"/>
        <v>-</v>
      </c>
    </row>
    <row r="406" spans="1:6" s="8" customFormat="1" x14ac:dyDescent="0.2">
      <c r="A406" s="145">
        <v>451</v>
      </c>
      <c r="B406" s="146" t="s">
        <v>1184</v>
      </c>
      <c r="C406" s="335">
        <v>394</v>
      </c>
      <c r="D406" s="149">
        <v>0</v>
      </c>
      <c r="E406" s="149">
        <v>0</v>
      </c>
      <c r="F406" s="148" t="str">
        <f t="shared" si="6"/>
        <v>-</v>
      </c>
    </row>
    <row r="407" spans="1:6" s="8" customFormat="1" x14ac:dyDescent="0.2">
      <c r="A407" s="145">
        <v>452</v>
      </c>
      <c r="B407" s="146" t="s">
        <v>1185</v>
      </c>
      <c r="C407" s="335">
        <v>395</v>
      </c>
      <c r="D407" s="149">
        <v>0</v>
      </c>
      <c r="E407" s="149">
        <v>0</v>
      </c>
      <c r="F407" s="148" t="str">
        <f t="shared" si="6"/>
        <v>-</v>
      </c>
    </row>
    <row r="408" spans="1:6" s="8" customFormat="1" x14ac:dyDescent="0.2">
      <c r="A408" s="145">
        <v>453</v>
      </c>
      <c r="B408" s="146" t="s">
        <v>1186</v>
      </c>
      <c r="C408" s="335">
        <v>396</v>
      </c>
      <c r="D408" s="149">
        <v>0</v>
      </c>
      <c r="E408" s="149">
        <v>0</v>
      </c>
      <c r="F408" s="148" t="str">
        <f t="shared" si="6"/>
        <v>-</v>
      </c>
    </row>
    <row r="409" spans="1:6" s="8" customFormat="1" x14ac:dyDescent="0.2">
      <c r="A409" s="145">
        <v>454</v>
      </c>
      <c r="B409" s="146" t="s">
        <v>1187</v>
      </c>
      <c r="C409" s="335">
        <v>397</v>
      </c>
      <c r="D409" s="149">
        <v>0</v>
      </c>
      <c r="E409" s="149">
        <v>0</v>
      </c>
      <c r="F409" s="148" t="str">
        <f t="shared" si="6"/>
        <v>-</v>
      </c>
    </row>
    <row r="410" spans="1:6" s="8" customFormat="1" x14ac:dyDescent="0.2">
      <c r="A410" s="145" t="s">
        <v>1095</v>
      </c>
      <c r="B410" s="146" t="s">
        <v>1188</v>
      </c>
      <c r="C410" s="335">
        <v>398</v>
      </c>
      <c r="D410" s="147">
        <f>IF(D301&gt;=D353, D301-D353, 0)</f>
        <v>0</v>
      </c>
      <c r="E410" s="147">
        <f>IF(E301&gt;=E353, E301-E353, 0)</f>
        <v>0</v>
      </c>
      <c r="F410" s="150" t="str">
        <f t="shared" si="6"/>
        <v>-</v>
      </c>
    </row>
    <row r="411" spans="1:6" s="8" customFormat="1" x14ac:dyDescent="0.2">
      <c r="A411" s="145" t="s">
        <v>1095</v>
      </c>
      <c r="B411" s="146" t="s">
        <v>1189</v>
      </c>
      <c r="C411" s="335">
        <v>399</v>
      </c>
      <c r="D411" s="147">
        <f>IF(D353&gt;=D301, D353-D301, 0)</f>
        <v>8525</v>
      </c>
      <c r="E411" s="147">
        <f>IF(E353&gt;=E301, E353-E301, 0)</f>
        <v>802196</v>
      </c>
      <c r="F411" s="150">
        <f t="shared" si="6"/>
        <v>9409.9237536656892</v>
      </c>
    </row>
    <row r="412" spans="1:6" s="8" customFormat="1" x14ac:dyDescent="0.2">
      <c r="A412" s="145">
        <v>92212</v>
      </c>
      <c r="B412" s="146" t="s">
        <v>1190</v>
      </c>
      <c r="C412" s="335">
        <v>400</v>
      </c>
      <c r="D412" s="149">
        <v>0</v>
      </c>
      <c r="E412" s="149">
        <v>0</v>
      </c>
      <c r="F412" s="148" t="str">
        <f t="shared" si="6"/>
        <v>-</v>
      </c>
    </row>
    <row r="413" spans="1:6" s="8" customFormat="1" x14ac:dyDescent="0.2">
      <c r="A413" s="145">
        <v>92222</v>
      </c>
      <c r="B413" s="146" t="s">
        <v>1191</v>
      </c>
      <c r="C413" s="335">
        <v>401</v>
      </c>
      <c r="D413" s="149">
        <v>0</v>
      </c>
      <c r="E413" s="149">
        <v>0</v>
      </c>
      <c r="F413" s="148" t="str">
        <f t="shared" si="6"/>
        <v>-</v>
      </c>
    </row>
    <row r="414" spans="1:6" s="8" customFormat="1" x14ac:dyDescent="0.2">
      <c r="A414" s="145">
        <v>97</v>
      </c>
      <c r="B414" s="146" t="s">
        <v>1192</v>
      </c>
      <c r="C414" s="335">
        <v>402</v>
      </c>
      <c r="D414" s="149">
        <v>0</v>
      </c>
      <c r="E414" s="149">
        <v>0</v>
      </c>
      <c r="F414" s="148" t="str">
        <f t="shared" si="6"/>
        <v>-</v>
      </c>
    </row>
    <row r="415" spans="1:6" s="8" customFormat="1" x14ac:dyDescent="0.2">
      <c r="A415" s="145" t="s">
        <v>1095</v>
      </c>
      <c r="B415" s="146" t="s">
        <v>1193</v>
      </c>
      <c r="C415" s="335">
        <v>403</v>
      </c>
      <c r="D415" s="147">
        <f>D12+D301</f>
        <v>2065751</v>
      </c>
      <c r="E415" s="147">
        <f>E12+E301</f>
        <v>2716107</v>
      </c>
      <c r="F415" s="150">
        <f t="shared" si="6"/>
        <v>131.48278761573877</v>
      </c>
    </row>
    <row r="416" spans="1:6" s="8" customFormat="1" x14ac:dyDescent="0.2">
      <c r="A416" s="145" t="s">
        <v>1095</v>
      </c>
      <c r="B416" s="146" t="s">
        <v>1194</v>
      </c>
      <c r="C416" s="335">
        <v>404</v>
      </c>
      <c r="D416" s="147">
        <f>D292+D353</f>
        <v>820474</v>
      </c>
      <c r="E416" s="147">
        <f>E292+E353</f>
        <v>3668269</v>
      </c>
      <c r="F416" s="150">
        <f t="shared" si="6"/>
        <v>447.09143738863145</v>
      </c>
    </row>
    <row r="417" spans="1:6" s="8" customFormat="1" x14ac:dyDescent="0.2">
      <c r="A417" s="145" t="s">
        <v>1095</v>
      </c>
      <c r="B417" s="146" t="s">
        <v>1195</v>
      </c>
      <c r="C417" s="335">
        <v>405</v>
      </c>
      <c r="D417" s="147">
        <f>IF(D415&gt;=D416,D415-D416,0)</f>
        <v>1245277</v>
      </c>
      <c r="E417" s="147">
        <f>IF(E415&gt;=E416,E415-E416,0)</f>
        <v>0</v>
      </c>
      <c r="F417" s="150">
        <f t="shared" si="6"/>
        <v>0</v>
      </c>
    </row>
    <row r="418" spans="1:6" s="8" customFormat="1" x14ac:dyDescent="0.2">
      <c r="A418" s="145" t="s">
        <v>1095</v>
      </c>
      <c r="B418" s="146" t="s">
        <v>1196</v>
      </c>
      <c r="C418" s="335">
        <v>406</v>
      </c>
      <c r="D418" s="147">
        <f>IF(D416&gt;=D415,D416-D415,0)</f>
        <v>0</v>
      </c>
      <c r="E418" s="147">
        <f>IF(E416&gt;=E415,E416-E415,0)</f>
        <v>952162</v>
      </c>
      <c r="F418" s="150" t="str">
        <f t="shared" si="6"/>
        <v>-</v>
      </c>
    </row>
    <row r="419" spans="1:6" s="8" customFormat="1" x14ac:dyDescent="0.2">
      <c r="A419" s="158" t="s">
        <v>1197</v>
      </c>
      <c r="B419" s="151" t="s">
        <v>1198</v>
      </c>
      <c r="C419" s="335">
        <v>407</v>
      </c>
      <c r="D419" s="147">
        <f>IF(D295-D296+D412-D413&gt;=0,D295-D296+D412-D413,0)</f>
        <v>0</v>
      </c>
      <c r="E419" s="147">
        <f>IF(E295-E296+E412-E413&gt;=0,E295-E296+E412-E413,0)</f>
        <v>0</v>
      </c>
      <c r="F419" s="150" t="str">
        <f t="shared" si="6"/>
        <v>-</v>
      </c>
    </row>
    <row r="420" spans="1:6" s="8" customFormat="1" x14ac:dyDescent="0.2">
      <c r="A420" s="158" t="s">
        <v>1197</v>
      </c>
      <c r="B420" s="146" t="s">
        <v>1199</v>
      </c>
      <c r="C420" s="335">
        <v>408</v>
      </c>
      <c r="D420" s="147">
        <f>IF(D296-D295+D413-D412&gt;=0,D296-D295+D413-D412,0)</f>
        <v>0</v>
      </c>
      <c r="E420" s="147">
        <f>IF(E296-E295+E413-E412&gt;=0,E296-E295+E413-E412,0)</f>
        <v>0</v>
      </c>
      <c r="F420" s="150" t="str">
        <f t="shared" si="6"/>
        <v>-</v>
      </c>
    </row>
    <row r="421" spans="1:6" s="8" customFormat="1" x14ac:dyDescent="0.2">
      <c r="A421" s="154" t="s">
        <v>1200</v>
      </c>
      <c r="B421" s="155" t="s">
        <v>1201</v>
      </c>
      <c r="C421" s="338">
        <v>409</v>
      </c>
      <c r="D421" s="159">
        <f>D297+D414</f>
        <v>509402</v>
      </c>
      <c r="E421" s="159">
        <f>E297+E414</f>
        <v>337978</v>
      </c>
      <c r="F421" s="160">
        <f t="shared" si="6"/>
        <v>66.347992351816444</v>
      </c>
    </row>
    <row r="422" spans="1:6" s="8" customFormat="1" ht="15" customHeight="1" x14ac:dyDescent="0.2">
      <c r="A422" s="403" t="s">
        <v>1202</v>
      </c>
      <c r="B422" s="404"/>
      <c r="C422" s="339"/>
      <c r="D422" s="143"/>
      <c r="E422" s="143"/>
      <c r="F422" s="144"/>
    </row>
    <row r="423" spans="1:6" s="8" customFormat="1" x14ac:dyDescent="0.2">
      <c r="A423" s="145">
        <v>8</v>
      </c>
      <c r="B423" s="146" t="s">
        <v>1203</v>
      </c>
      <c r="C423" s="335">
        <v>410</v>
      </c>
      <c r="D423" s="147">
        <f>D424+D462+D475+D487+D518</f>
        <v>0</v>
      </c>
      <c r="E423" s="147">
        <f>E424+E462+E475+E487+E518</f>
        <v>0</v>
      </c>
      <c r="F423" s="150" t="str">
        <f t="shared" ref="F423:F486" si="7">IF(D423&lt;&gt;0,IF(E423/D423&gt;=100,"&gt;&gt;100",E423/D423*100),"-")</f>
        <v>-</v>
      </c>
    </row>
    <row r="424" spans="1:6" s="8" customFormat="1" ht="24" x14ac:dyDescent="0.2">
      <c r="A424" s="145">
        <v>81</v>
      </c>
      <c r="B424" s="152" t="s">
        <v>1204</v>
      </c>
      <c r="C424" s="335">
        <v>411</v>
      </c>
      <c r="D424" s="147">
        <f>D425+D430+D433+D437+D438+D445+D450+D458</f>
        <v>0</v>
      </c>
      <c r="E424" s="147">
        <f>E425+E430+E433+E437+E438+E445+E450+E458</f>
        <v>0</v>
      </c>
      <c r="F424" s="150" t="str">
        <f t="shared" si="7"/>
        <v>-</v>
      </c>
    </row>
    <row r="425" spans="1:6" s="8" customFormat="1" ht="24" x14ac:dyDescent="0.2">
      <c r="A425" s="145">
        <v>811</v>
      </c>
      <c r="B425" s="146" t="s">
        <v>1205</v>
      </c>
      <c r="C425" s="335">
        <v>412</v>
      </c>
      <c r="D425" s="147">
        <f>SUM(D426:D429)</f>
        <v>0</v>
      </c>
      <c r="E425" s="147">
        <f>SUM(E426:E429)</f>
        <v>0</v>
      </c>
      <c r="F425" s="150" t="str">
        <f t="shared" si="7"/>
        <v>-</v>
      </c>
    </row>
    <row r="426" spans="1:6" s="8" customFormat="1" x14ac:dyDescent="0.2">
      <c r="A426" s="145">
        <v>8113</v>
      </c>
      <c r="B426" s="146" t="s">
        <v>1206</v>
      </c>
      <c r="C426" s="335">
        <v>413</v>
      </c>
      <c r="D426" s="149">
        <v>0</v>
      </c>
      <c r="E426" s="149">
        <v>0</v>
      </c>
      <c r="F426" s="148" t="str">
        <f t="shared" si="7"/>
        <v>-</v>
      </c>
    </row>
    <row r="427" spans="1:6" s="8" customFormat="1" x14ac:dyDescent="0.2">
      <c r="A427" s="145">
        <v>8114</v>
      </c>
      <c r="B427" s="146" t="s">
        <v>1207</v>
      </c>
      <c r="C427" s="335">
        <v>414</v>
      </c>
      <c r="D427" s="149">
        <v>0</v>
      </c>
      <c r="E427" s="149">
        <v>0</v>
      </c>
      <c r="F427" s="148" t="str">
        <f t="shared" si="7"/>
        <v>-</v>
      </c>
    </row>
    <row r="428" spans="1:6" s="8" customFormat="1" x14ac:dyDescent="0.2">
      <c r="A428" s="145">
        <v>8115</v>
      </c>
      <c r="B428" s="146" t="s">
        <v>1208</v>
      </c>
      <c r="C428" s="335">
        <v>415</v>
      </c>
      <c r="D428" s="149">
        <v>0</v>
      </c>
      <c r="E428" s="149">
        <v>0</v>
      </c>
      <c r="F428" s="148" t="str">
        <f t="shared" si="7"/>
        <v>-</v>
      </c>
    </row>
    <row r="429" spans="1:6" s="8" customFormat="1" x14ac:dyDescent="0.2">
      <c r="A429" s="145">
        <v>8116</v>
      </c>
      <c r="B429" s="146" t="s">
        <v>1209</v>
      </c>
      <c r="C429" s="335">
        <v>416</v>
      </c>
      <c r="D429" s="149">
        <v>0</v>
      </c>
      <c r="E429" s="149">
        <v>0</v>
      </c>
      <c r="F429" s="148" t="str">
        <f t="shared" si="7"/>
        <v>-</v>
      </c>
    </row>
    <row r="430" spans="1:6" s="8" customFormat="1" ht="24" x14ac:dyDescent="0.2">
      <c r="A430" s="145">
        <v>812</v>
      </c>
      <c r="B430" s="146" t="s">
        <v>1210</v>
      </c>
      <c r="C430" s="335">
        <v>417</v>
      </c>
      <c r="D430" s="147">
        <f>SUM(D431:D432)</f>
        <v>0</v>
      </c>
      <c r="E430" s="147">
        <f>SUM(E431:E432)</f>
        <v>0</v>
      </c>
      <c r="F430" s="150" t="str">
        <f t="shared" si="7"/>
        <v>-</v>
      </c>
    </row>
    <row r="431" spans="1:6" s="8" customFormat="1" x14ac:dyDescent="0.2">
      <c r="A431" s="145">
        <v>8121</v>
      </c>
      <c r="B431" s="151" t="s">
        <v>1211</v>
      </c>
      <c r="C431" s="335">
        <v>418</v>
      </c>
      <c r="D431" s="149">
        <v>0</v>
      </c>
      <c r="E431" s="149">
        <v>0</v>
      </c>
      <c r="F431" s="148" t="str">
        <f t="shared" si="7"/>
        <v>-</v>
      </c>
    </row>
    <row r="432" spans="1:6" s="8" customFormat="1" x14ac:dyDescent="0.2">
      <c r="A432" s="145">
        <v>8122</v>
      </c>
      <c r="B432" s="151" t="s">
        <v>1212</v>
      </c>
      <c r="C432" s="335">
        <v>419</v>
      </c>
      <c r="D432" s="149">
        <v>0</v>
      </c>
      <c r="E432" s="149">
        <v>0</v>
      </c>
      <c r="F432" s="148" t="str">
        <f t="shared" si="7"/>
        <v>-</v>
      </c>
    </row>
    <row r="433" spans="1:6" s="8" customFormat="1" ht="24" x14ac:dyDescent="0.2">
      <c r="A433" s="145">
        <v>813</v>
      </c>
      <c r="B433" s="146" t="s">
        <v>1213</v>
      </c>
      <c r="C433" s="335">
        <v>420</v>
      </c>
      <c r="D433" s="147">
        <f>SUM(D434:D436)</f>
        <v>0</v>
      </c>
      <c r="E433" s="147">
        <f>SUM(E434:E436)</f>
        <v>0</v>
      </c>
      <c r="F433" s="150" t="str">
        <f t="shared" si="7"/>
        <v>-</v>
      </c>
    </row>
    <row r="434" spans="1:6" s="8" customFormat="1" x14ac:dyDescent="0.2">
      <c r="A434" s="145">
        <v>8132</v>
      </c>
      <c r="B434" s="146" t="s">
        <v>1214</v>
      </c>
      <c r="C434" s="335">
        <v>421</v>
      </c>
      <c r="D434" s="149">
        <v>0</v>
      </c>
      <c r="E434" s="149">
        <v>0</v>
      </c>
      <c r="F434" s="148" t="str">
        <f t="shared" si="7"/>
        <v>-</v>
      </c>
    </row>
    <row r="435" spans="1:6" s="8" customFormat="1" x14ac:dyDescent="0.2">
      <c r="A435" s="145">
        <v>8133</v>
      </c>
      <c r="B435" s="146" t="s">
        <v>1215</v>
      </c>
      <c r="C435" s="335">
        <v>422</v>
      </c>
      <c r="D435" s="149">
        <v>0</v>
      </c>
      <c r="E435" s="149">
        <v>0</v>
      </c>
      <c r="F435" s="148" t="str">
        <f t="shared" si="7"/>
        <v>-</v>
      </c>
    </row>
    <row r="436" spans="1:6" s="8" customFormat="1" x14ac:dyDescent="0.2">
      <c r="A436" s="145">
        <v>8134</v>
      </c>
      <c r="B436" s="146" t="s">
        <v>1216</v>
      </c>
      <c r="C436" s="335">
        <v>423</v>
      </c>
      <c r="D436" s="149">
        <v>0</v>
      </c>
      <c r="E436" s="149">
        <v>0</v>
      </c>
      <c r="F436" s="148" t="str">
        <f t="shared" si="7"/>
        <v>-</v>
      </c>
    </row>
    <row r="437" spans="1:6" s="8" customFormat="1" x14ac:dyDescent="0.2">
      <c r="A437" s="145">
        <v>814</v>
      </c>
      <c r="B437" s="151" t="s">
        <v>1217</v>
      </c>
      <c r="C437" s="335">
        <v>424</v>
      </c>
      <c r="D437" s="149">
        <v>0</v>
      </c>
      <c r="E437" s="149">
        <v>0</v>
      </c>
      <c r="F437" s="148" t="str">
        <f t="shared" si="7"/>
        <v>-</v>
      </c>
    </row>
    <row r="438" spans="1:6" s="8" customFormat="1" ht="24" x14ac:dyDescent="0.2">
      <c r="A438" s="145">
        <v>815</v>
      </c>
      <c r="B438" s="146" t="s">
        <v>1218</v>
      </c>
      <c r="C438" s="335">
        <v>425</v>
      </c>
      <c r="D438" s="147">
        <f>SUM(D439:D444)</f>
        <v>0</v>
      </c>
      <c r="E438" s="147">
        <f>SUM(E439:E444)</f>
        <v>0</v>
      </c>
      <c r="F438" s="150" t="str">
        <f t="shared" si="7"/>
        <v>-</v>
      </c>
    </row>
    <row r="439" spans="1:6" s="8" customFormat="1" x14ac:dyDescent="0.2">
      <c r="A439" s="145">
        <v>8153</v>
      </c>
      <c r="B439" s="146" t="s">
        <v>1219</v>
      </c>
      <c r="C439" s="335">
        <v>426</v>
      </c>
      <c r="D439" s="149">
        <v>0</v>
      </c>
      <c r="E439" s="149">
        <v>0</v>
      </c>
      <c r="F439" s="148" t="str">
        <f t="shared" si="7"/>
        <v>-</v>
      </c>
    </row>
    <row r="440" spans="1:6" s="8" customFormat="1" x14ac:dyDescent="0.2">
      <c r="A440" s="145">
        <v>8154</v>
      </c>
      <c r="B440" s="146" t="s">
        <v>1220</v>
      </c>
      <c r="C440" s="335">
        <v>427</v>
      </c>
      <c r="D440" s="149">
        <v>0</v>
      </c>
      <c r="E440" s="149">
        <v>0</v>
      </c>
      <c r="F440" s="148" t="str">
        <f t="shared" si="7"/>
        <v>-</v>
      </c>
    </row>
    <row r="441" spans="1:6" s="8" customFormat="1" x14ac:dyDescent="0.2">
      <c r="A441" s="145">
        <v>8155</v>
      </c>
      <c r="B441" s="146" t="s">
        <v>1221</v>
      </c>
      <c r="C441" s="335">
        <v>428</v>
      </c>
      <c r="D441" s="149">
        <v>0</v>
      </c>
      <c r="E441" s="149">
        <v>0</v>
      </c>
      <c r="F441" s="148" t="str">
        <f t="shared" si="7"/>
        <v>-</v>
      </c>
    </row>
    <row r="442" spans="1:6" s="8" customFormat="1" x14ac:dyDescent="0.2">
      <c r="A442" s="145">
        <v>8156</v>
      </c>
      <c r="B442" s="146" t="s">
        <v>1222</v>
      </c>
      <c r="C442" s="335">
        <v>429</v>
      </c>
      <c r="D442" s="149">
        <v>0</v>
      </c>
      <c r="E442" s="149">
        <v>0</v>
      </c>
      <c r="F442" s="148" t="str">
        <f t="shared" si="7"/>
        <v>-</v>
      </c>
    </row>
    <row r="443" spans="1:6" s="8" customFormat="1" x14ac:dyDescent="0.2">
      <c r="A443" s="145">
        <v>8157</v>
      </c>
      <c r="B443" s="146" t="s">
        <v>1223</v>
      </c>
      <c r="C443" s="335">
        <v>430</v>
      </c>
      <c r="D443" s="149">
        <v>0</v>
      </c>
      <c r="E443" s="149">
        <v>0</v>
      </c>
      <c r="F443" s="148" t="str">
        <f t="shared" si="7"/>
        <v>-</v>
      </c>
    </row>
    <row r="444" spans="1:6" s="8" customFormat="1" x14ac:dyDescent="0.2">
      <c r="A444" s="145">
        <v>8158</v>
      </c>
      <c r="B444" s="146" t="s">
        <v>1224</v>
      </c>
      <c r="C444" s="335">
        <v>431</v>
      </c>
      <c r="D444" s="149">
        <v>0</v>
      </c>
      <c r="E444" s="149">
        <v>0</v>
      </c>
      <c r="F444" s="148" t="str">
        <f t="shared" si="7"/>
        <v>-</v>
      </c>
    </row>
    <row r="445" spans="1:6" s="8" customFormat="1" ht="24" x14ac:dyDescent="0.2">
      <c r="A445" s="145">
        <v>816</v>
      </c>
      <c r="B445" s="146" t="s">
        <v>1225</v>
      </c>
      <c r="C445" s="335">
        <v>432</v>
      </c>
      <c r="D445" s="147">
        <f>SUM(D446:D449)</f>
        <v>0</v>
      </c>
      <c r="E445" s="147">
        <f>SUM(E446:E449)</f>
        <v>0</v>
      </c>
      <c r="F445" s="150" t="str">
        <f t="shared" si="7"/>
        <v>-</v>
      </c>
    </row>
    <row r="446" spans="1:6" s="8" customFormat="1" x14ac:dyDescent="0.2">
      <c r="A446" s="145">
        <v>8163</v>
      </c>
      <c r="B446" s="146" t="s">
        <v>1226</v>
      </c>
      <c r="C446" s="335">
        <v>433</v>
      </c>
      <c r="D446" s="149">
        <v>0</v>
      </c>
      <c r="E446" s="149">
        <v>0</v>
      </c>
      <c r="F446" s="148" t="str">
        <f t="shared" si="7"/>
        <v>-</v>
      </c>
    </row>
    <row r="447" spans="1:6" s="8" customFormat="1" x14ac:dyDescent="0.2">
      <c r="A447" s="145">
        <v>8164</v>
      </c>
      <c r="B447" s="146" t="s">
        <v>1227</v>
      </c>
      <c r="C447" s="335">
        <v>434</v>
      </c>
      <c r="D447" s="149">
        <v>0</v>
      </c>
      <c r="E447" s="149">
        <v>0</v>
      </c>
      <c r="F447" s="148" t="str">
        <f t="shared" si="7"/>
        <v>-</v>
      </c>
    </row>
    <row r="448" spans="1:6" s="8" customFormat="1" x14ac:dyDescent="0.2">
      <c r="A448" s="145">
        <v>8165</v>
      </c>
      <c r="B448" s="146" t="s">
        <v>1228</v>
      </c>
      <c r="C448" s="335">
        <v>435</v>
      </c>
      <c r="D448" s="149">
        <v>0</v>
      </c>
      <c r="E448" s="149">
        <v>0</v>
      </c>
      <c r="F448" s="148" t="str">
        <f t="shared" si="7"/>
        <v>-</v>
      </c>
    </row>
    <row r="449" spans="1:6" s="8" customFormat="1" x14ac:dyDescent="0.2">
      <c r="A449" s="145">
        <v>8166</v>
      </c>
      <c r="B449" s="146" t="s">
        <v>1229</v>
      </c>
      <c r="C449" s="335">
        <v>436</v>
      </c>
      <c r="D449" s="149">
        <v>0</v>
      </c>
      <c r="E449" s="149">
        <v>0</v>
      </c>
      <c r="F449" s="148" t="str">
        <f t="shared" si="7"/>
        <v>-</v>
      </c>
    </row>
    <row r="450" spans="1:6" s="8" customFormat="1" x14ac:dyDescent="0.2">
      <c r="A450" s="145">
        <v>817</v>
      </c>
      <c r="B450" s="146" t="s">
        <v>1230</v>
      </c>
      <c r="C450" s="335">
        <v>437</v>
      </c>
      <c r="D450" s="147">
        <f>SUM(D451:D457)</f>
        <v>0</v>
      </c>
      <c r="E450" s="147">
        <f>SUM(E451:E457)</f>
        <v>0</v>
      </c>
      <c r="F450" s="150" t="str">
        <f t="shared" si="7"/>
        <v>-</v>
      </c>
    </row>
    <row r="451" spans="1:6" s="8" customFormat="1" x14ac:dyDescent="0.2">
      <c r="A451" s="145">
        <v>8171</v>
      </c>
      <c r="B451" s="146" t="s">
        <v>1231</v>
      </c>
      <c r="C451" s="335">
        <v>438</v>
      </c>
      <c r="D451" s="149">
        <v>0</v>
      </c>
      <c r="E451" s="149">
        <v>0</v>
      </c>
      <c r="F451" s="148" t="str">
        <f t="shared" si="7"/>
        <v>-</v>
      </c>
    </row>
    <row r="452" spans="1:6" s="8" customFormat="1" x14ac:dyDescent="0.2">
      <c r="A452" s="145">
        <v>8172</v>
      </c>
      <c r="B452" s="146" t="s">
        <v>1232</v>
      </c>
      <c r="C452" s="335">
        <v>439</v>
      </c>
      <c r="D452" s="149">
        <v>0</v>
      </c>
      <c r="E452" s="149">
        <v>0</v>
      </c>
      <c r="F452" s="148" t="str">
        <f t="shared" si="7"/>
        <v>-</v>
      </c>
    </row>
    <row r="453" spans="1:6" s="8" customFormat="1" x14ac:dyDescent="0.2">
      <c r="A453" s="145">
        <v>8173</v>
      </c>
      <c r="B453" s="146" t="s">
        <v>1233</v>
      </c>
      <c r="C453" s="335">
        <v>440</v>
      </c>
      <c r="D453" s="149">
        <v>0</v>
      </c>
      <c r="E453" s="149">
        <v>0</v>
      </c>
      <c r="F453" s="148" t="str">
        <f t="shared" si="7"/>
        <v>-</v>
      </c>
    </row>
    <row r="454" spans="1:6" s="8" customFormat="1" x14ac:dyDescent="0.2">
      <c r="A454" s="145">
        <v>8174</v>
      </c>
      <c r="B454" s="146" t="s">
        <v>1234</v>
      </c>
      <c r="C454" s="335">
        <v>441</v>
      </c>
      <c r="D454" s="149">
        <v>0</v>
      </c>
      <c r="E454" s="149">
        <v>0</v>
      </c>
      <c r="F454" s="148" t="str">
        <f t="shared" si="7"/>
        <v>-</v>
      </c>
    </row>
    <row r="455" spans="1:6" s="8" customFormat="1" x14ac:dyDescent="0.2">
      <c r="A455" s="145">
        <v>8175</v>
      </c>
      <c r="B455" s="146" t="s">
        <v>1235</v>
      </c>
      <c r="C455" s="335">
        <v>442</v>
      </c>
      <c r="D455" s="149">
        <v>0</v>
      </c>
      <c r="E455" s="149">
        <v>0</v>
      </c>
      <c r="F455" s="148" t="str">
        <f t="shared" si="7"/>
        <v>-</v>
      </c>
    </row>
    <row r="456" spans="1:6" s="8" customFormat="1" x14ac:dyDescent="0.2">
      <c r="A456" s="145">
        <v>8176</v>
      </c>
      <c r="B456" s="146" t="s">
        <v>1236</v>
      </c>
      <c r="C456" s="335">
        <v>443</v>
      </c>
      <c r="D456" s="149">
        <v>0</v>
      </c>
      <c r="E456" s="149">
        <v>0</v>
      </c>
      <c r="F456" s="148" t="str">
        <f t="shared" si="7"/>
        <v>-</v>
      </c>
    </row>
    <row r="457" spans="1:6" s="8" customFormat="1" ht="24" x14ac:dyDescent="0.2">
      <c r="A457" s="145">
        <v>8177</v>
      </c>
      <c r="B457" s="152" t="s">
        <v>1237</v>
      </c>
      <c r="C457" s="335">
        <v>444</v>
      </c>
      <c r="D457" s="149">
        <v>0</v>
      </c>
      <c r="E457" s="149">
        <v>0</v>
      </c>
      <c r="F457" s="148" t="str">
        <f t="shared" si="7"/>
        <v>-</v>
      </c>
    </row>
    <row r="458" spans="1:6" s="8" customFormat="1" x14ac:dyDescent="0.2">
      <c r="A458" s="145" t="s">
        <v>1238</v>
      </c>
      <c r="B458" s="151" t="s">
        <v>1239</v>
      </c>
      <c r="C458" s="335">
        <v>445</v>
      </c>
      <c r="D458" s="147">
        <f>SUM(D459:D461)</f>
        <v>0</v>
      </c>
      <c r="E458" s="147">
        <f>SUM(E459:E461)</f>
        <v>0</v>
      </c>
      <c r="F458" s="150" t="str">
        <f t="shared" si="7"/>
        <v>-</v>
      </c>
    </row>
    <row r="459" spans="1:6" s="8" customFormat="1" x14ac:dyDescent="0.2">
      <c r="A459" s="145" t="s">
        <v>1240</v>
      </c>
      <c r="B459" s="151" t="s">
        <v>1241</v>
      </c>
      <c r="C459" s="335">
        <v>446</v>
      </c>
      <c r="D459" s="149">
        <v>0</v>
      </c>
      <c r="E459" s="149">
        <v>0</v>
      </c>
      <c r="F459" s="148" t="str">
        <f t="shared" si="7"/>
        <v>-</v>
      </c>
    </row>
    <row r="460" spans="1:6" s="8" customFormat="1" x14ac:dyDescent="0.2">
      <c r="A460" s="145" t="s">
        <v>1242</v>
      </c>
      <c r="B460" s="151" t="s">
        <v>1243</v>
      </c>
      <c r="C460" s="335">
        <v>447</v>
      </c>
      <c r="D460" s="149">
        <v>0</v>
      </c>
      <c r="E460" s="149">
        <v>0</v>
      </c>
      <c r="F460" s="148" t="str">
        <f t="shared" si="7"/>
        <v>-</v>
      </c>
    </row>
    <row r="461" spans="1:6" s="8" customFormat="1" x14ac:dyDescent="0.2">
      <c r="A461" s="145" t="s">
        <v>1244</v>
      </c>
      <c r="B461" s="151" t="s">
        <v>1245</v>
      </c>
      <c r="C461" s="335">
        <v>448</v>
      </c>
      <c r="D461" s="149">
        <v>0</v>
      </c>
      <c r="E461" s="149">
        <v>0</v>
      </c>
      <c r="F461" s="148" t="str">
        <f t="shared" si="7"/>
        <v>-</v>
      </c>
    </row>
    <row r="462" spans="1:6" s="8" customFormat="1" x14ac:dyDescent="0.2">
      <c r="A462" s="145">
        <v>82</v>
      </c>
      <c r="B462" s="146" t="s">
        <v>1246</v>
      </c>
      <c r="C462" s="335">
        <v>449</v>
      </c>
      <c r="D462" s="147">
        <f>D463+D466+D469+D472</f>
        <v>0</v>
      </c>
      <c r="E462" s="147">
        <f>E463+E466+E469+E472</f>
        <v>0</v>
      </c>
      <c r="F462" s="150" t="str">
        <f t="shared" si="7"/>
        <v>-</v>
      </c>
    </row>
    <row r="463" spans="1:6" s="8" customFormat="1" x14ac:dyDescent="0.2">
      <c r="A463" s="145">
        <v>821</v>
      </c>
      <c r="B463" s="146" t="s">
        <v>1247</v>
      </c>
      <c r="C463" s="335">
        <v>450</v>
      </c>
      <c r="D463" s="147">
        <f>SUM(D464:D465)</f>
        <v>0</v>
      </c>
      <c r="E463" s="147">
        <f>SUM(E464:E465)</f>
        <v>0</v>
      </c>
      <c r="F463" s="150" t="str">
        <f t="shared" si="7"/>
        <v>-</v>
      </c>
    </row>
    <row r="464" spans="1:6" s="8" customFormat="1" x14ac:dyDescent="0.2">
      <c r="A464" s="145">
        <v>8211</v>
      </c>
      <c r="B464" s="146" t="s">
        <v>1248</v>
      </c>
      <c r="C464" s="335">
        <v>451</v>
      </c>
      <c r="D464" s="149">
        <v>0</v>
      </c>
      <c r="E464" s="149">
        <v>0</v>
      </c>
      <c r="F464" s="148" t="str">
        <f t="shared" si="7"/>
        <v>-</v>
      </c>
    </row>
    <row r="465" spans="1:6" s="8" customFormat="1" x14ac:dyDescent="0.2">
      <c r="A465" s="145">
        <v>8212</v>
      </c>
      <c r="B465" s="146" t="s">
        <v>1249</v>
      </c>
      <c r="C465" s="335">
        <v>452</v>
      </c>
      <c r="D465" s="149">
        <v>0</v>
      </c>
      <c r="E465" s="149">
        <v>0</v>
      </c>
      <c r="F465" s="148" t="str">
        <f t="shared" si="7"/>
        <v>-</v>
      </c>
    </row>
    <row r="466" spans="1:6" s="8" customFormat="1" x14ac:dyDescent="0.2">
      <c r="A466" s="145">
        <v>822</v>
      </c>
      <c r="B466" s="146" t="s">
        <v>1250</v>
      </c>
      <c r="C466" s="335">
        <v>453</v>
      </c>
      <c r="D466" s="147">
        <f>SUM(D467:D468)</f>
        <v>0</v>
      </c>
      <c r="E466" s="147">
        <f>SUM(E467:E468)</f>
        <v>0</v>
      </c>
      <c r="F466" s="150" t="str">
        <f t="shared" si="7"/>
        <v>-</v>
      </c>
    </row>
    <row r="467" spans="1:6" s="8" customFormat="1" x14ac:dyDescent="0.2">
      <c r="A467" s="145">
        <v>8221</v>
      </c>
      <c r="B467" s="146" t="s">
        <v>1251</v>
      </c>
      <c r="C467" s="335">
        <v>454</v>
      </c>
      <c r="D467" s="149">
        <v>0</v>
      </c>
      <c r="E467" s="149">
        <v>0</v>
      </c>
      <c r="F467" s="148" t="str">
        <f t="shared" si="7"/>
        <v>-</v>
      </c>
    </row>
    <row r="468" spans="1:6" s="8" customFormat="1" x14ac:dyDescent="0.2">
      <c r="A468" s="145">
        <v>8222</v>
      </c>
      <c r="B468" s="146" t="s">
        <v>1252</v>
      </c>
      <c r="C468" s="335">
        <v>455</v>
      </c>
      <c r="D468" s="149">
        <v>0</v>
      </c>
      <c r="E468" s="149">
        <v>0</v>
      </c>
      <c r="F468" s="148" t="str">
        <f t="shared" si="7"/>
        <v>-</v>
      </c>
    </row>
    <row r="469" spans="1:6" s="8" customFormat="1" x14ac:dyDescent="0.2">
      <c r="A469" s="145">
        <v>823</v>
      </c>
      <c r="B469" s="146" t="s">
        <v>1253</v>
      </c>
      <c r="C469" s="335">
        <v>456</v>
      </c>
      <c r="D469" s="147">
        <f>SUM(D470:D471)</f>
        <v>0</v>
      </c>
      <c r="E469" s="147">
        <f>SUM(E470:E471)</f>
        <v>0</v>
      </c>
      <c r="F469" s="150" t="str">
        <f t="shared" si="7"/>
        <v>-</v>
      </c>
    </row>
    <row r="470" spans="1:6" s="8" customFormat="1" x14ac:dyDescent="0.2">
      <c r="A470" s="145">
        <v>8231</v>
      </c>
      <c r="B470" s="146" t="s">
        <v>1254</v>
      </c>
      <c r="C470" s="335">
        <v>457</v>
      </c>
      <c r="D470" s="149">
        <v>0</v>
      </c>
      <c r="E470" s="149">
        <v>0</v>
      </c>
      <c r="F470" s="148" t="str">
        <f t="shared" si="7"/>
        <v>-</v>
      </c>
    </row>
    <row r="471" spans="1:6" s="8" customFormat="1" x14ac:dyDescent="0.2">
      <c r="A471" s="145">
        <v>8232</v>
      </c>
      <c r="B471" s="146" t="s">
        <v>1255</v>
      </c>
      <c r="C471" s="335">
        <v>458</v>
      </c>
      <c r="D471" s="149">
        <v>0</v>
      </c>
      <c r="E471" s="149">
        <v>0</v>
      </c>
      <c r="F471" s="148" t="str">
        <f t="shared" si="7"/>
        <v>-</v>
      </c>
    </row>
    <row r="472" spans="1:6" s="8" customFormat="1" x14ac:dyDescent="0.2">
      <c r="A472" s="145">
        <v>824</v>
      </c>
      <c r="B472" s="146" t="s">
        <v>1256</v>
      </c>
      <c r="C472" s="335">
        <v>459</v>
      </c>
      <c r="D472" s="147">
        <f>SUM(D473:D474)</f>
        <v>0</v>
      </c>
      <c r="E472" s="147">
        <f>SUM(E473:E474)</f>
        <v>0</v>
      </c>
      <c r="F472" s="150" t="str">
        <f t="shared" si="7"/>
        <v>-</v>
      </c>
    </row>
    <row r="473" spans="1:6" s="8" customFormat="1" x14ac:dyDescent="0.2">
      <c r="A473" s="145">
        <v>8241</v>
      </c>
      <c r="B473" s="146" t="s">
        <v>1257</v>
      </c>
      <c r="C473" s="335">
        <v>460</v>
      </c>
      <c r="D473" s="149">
        <v>0</v>
      </c>
      <c r="E473" s="149">
        <v>0</v>
      </c>
      <c r="F473" s="148" t="str">
        <f t="shared" si="7"/>
        <v>-</v>
      </c>
    </row>
    <row r="474" spans="1:6" s="8" customFormat="1" x14ac:dyDescent="0.2">
      <c r="A474" s="145">
        <v>8242</v>
      </c>
      <c r="B474" s="146" t="s">
        <v>1258</v>
      </c>
      <c r="C474" s="335">
        <v>461</v>
      </c>
      <c r="D474" s="149">
        <v>0</v>
      </c>
      <c r="E474" s="149">
        <v>0</v>
      </c>
      <c r="F474" s="148" t="str">
        <f t="shared" si="7"/>
        <v>-</v>
      </c>
    </row>
    <row r="475" spans="1:6" s="8" customFormat="1" x14ac:dyDescent="0.2">
      <c r="A475" s="145">
        <v>83</v>
      </c>
      <c r="B475" s="146" t="s">
        <v>1259</v>
      </c>
      <c r="C475" s="335">
        <v>462</v>
      </c>
      <c r="D475" s="147">
        <f>D476+D480+D481+D484</f>
        <v>0</v>
      </c>
      <c r="E475" s="147">
        <f>E476+E480+E481+E484</f>
        <v>0</v>
      </c>
      <c r="F475" s="150" t="str">
        <f t="shared" si="7"/>
        <v>-</v>
      </c>
    </row>
    <row r="476" spans="1:6" s="8" customFormat="1" ht="24" x14ac:dyDescent="0.2">
      <c r="A476" s="145">
        <v>831</v>
      </c>
      <c r="B476" s="146" t="s">
        <v>1260</v>
      </c>
      <c r="C476" s="335">
        <v>463</v>
      </c>
      <c r="D476" s="147">
        <f>SUM(D477:D479)</f>
        <v>0</v>
      </c>
      <c r="E476" s="147">
        <f>SUM(E477:E479)</f>
        <v>0</v>
      </c>
      <c r="F476" s="150" t="str">
        <f t="shared" si="7"/>
        <v>-</v>
      </c>
    </row>
    <row r="477" spans="1:6" s="8" customFormat="1" x14ac:dyDescent="0.2">
      <c r="A477" s="145">
        <v>8312</v>
      </c>
      <c r="B477" s="146" t="s">
        <v>1261</v>
      </c>
      <c r="C477" s="335">
        <v>464</v>
      </c>
      <c r="D477" s="149">
        <v>0</v>
      </c>
      <c r="E477" s="149">
        <v>0</v>
      </c>
      <c r="F477" s="148" t="str">
        <f t="shared" si="7"/>
        <v>-</v>
      </c>
    </row>
    <row r="478" spans="1:6" s="8" customFormat="1" x14ac:dyDescent="0.2">
      <c r="A478" s="145">
        <v>8313</v>
      </c>
      <c r="B478" s="146" t="s">
        <v>1262</v>
      </c>
      <c r="C478" s="335">
        <v>465</v>
      </c>
      <c r="D478" s="149">
        <v>0</v>
      </c>
      <c r="E478" s="149">
        <v>0</v>
      </c>
      <c r="F478" s="148" t="str">
        <f t="shared" si="7"/>
        <v>-</v>
      </c>
    </row>
    <row r="479" spans="1:6" s="8" customFormat="1" x14ac:dyDescent="0.2">
      <c r="A479" s="145">
        <v>8314</v>
      </c>
      <c r="B479" s="146" t="s">
        <v>1263</v>
      </c>
      <c r="C479" s="335">
        <v>466</v>
      </c>
      <c r="D479" s="149">
        <v>0</v>
      </c>
      <c r="E479" s="149">
        <v>0</v>
      </c>
      <c r="F479" s="148" t="str">
        <f t="shared" si="7"/>
        <v>-</v>
      </c>
    </row>
    <row r="480" spans="1:6" s="8" customFormat="1" x14ac:dyDescent="0.2">
      <c r="A480" s="145">
        <v>832</v>
      </c>
      <c r="B480" s="152" t="s">
        <v>1264</v>
      </c>
      <c r="C480" s="335">
        <v>467</v>
      </c>
      <c r="D480" s="149">
        <v>0</v>
      </c>
      <c r="E480" s="149">
        <v>0</v>
      </c>
      <c r="F480" s="148" t="str">
        <f t="shared" si="7"/>
        <v>-</v>
      </c>
    </row>
    <row r="481" spans="1:6" s="8" customFormat="1" ht="24" x14ac:dyDescent="0.2">
      <c r="A481" s="145">
        <v>833</v>
      </c>
      <c r="B481" s="146" t="s">
        <v>1265</v>
      </c>
      <c r="C481" s="335">
        <v>468</v>
      </c>
      <c r="D481" s="147">
        <f>SUM(D482:D483)</f>
        <v>0</v>
      </c>
      <c r="E481" s="147">
        <f>SUM(E482:E483)</f>
        <v>0</v>
      </c>
      <c r="F481" s="150" t="str">
        <f t="shared" si="7"/>
        <v>-</v>
      </c>
    </row>
    <row r="482" spans="1:6" s="8" customFormat="1" x14ac:dyDescent="0.2">
      <c r="A482" s="145">
        <v>8331</v>
      </c>
      <c r="B482" s="151" t="s">
        <v>1266</v>
      </c>
      <c r="C482" s="335">
        <v>469</v>
      </c>
      <c r="D482" s="149">
        <v>0</v>
      </c>
      <c r="E482" s="149">
        <v>0</v>
      </c>
      <c r="F482" s="148" t="str">
        <f t="shared" si="7"/>
        <v>-</v>
      </c>
    </row>
    <row r="483" spans="1:6" s="8" customFormat="1" x14ac:dyDescent="0.2">
      <c r="A483" s="145">
        <v>8332</v>
      </c>
      <c r="B483" s="146" t="s">
        <v>1267</v>
      </c>
      <c r="C483" s="335">
        <v>470</v>
      </c>
      <c r="D483" s="149">
        <v>0</v>
      </c>
      <c r="E483" s="149">
        <v>0</v>
      </c>
      <c r="F483" s="148" t="str">
        <f t="shared" si="7"/>
        <v>-</v>
      </c>
    </row>
    <row r="484" spans="1:6" s="8" customFormat="1" ht="24" x14ac:dyDescent="0.2">
      <c r="A484" s="145">
        <v>834</v>
      </c>
      <c r="B484" s="146" t="s">
        <v>1268</v>
      </c>
      <c r="C484" s="335">
        <v>471</v>
      </c>
      <c r="D484" s="147">
        <f>SUM(D485:D486)</f>
        <v>0</v>
      </c>
      <c r="E484" s="147">
        <f>SUM(E485:E486)</f>
        <v>0</v>
      </c>
      <c r="F484" s="150" t="str">
        <f t="shared" si="7"/>
        <v>-</v>
      </c>
    </row>
    <row r="485" spans="1:6" s="8" customFormat="1" x14ac:dyDescent="0.2">
      <c r="A485" s="145">
        <v>8341</v>
      </c>
      <c r="B485" s="146" t="s">
        <v>1269</v>
      </c>
      <c r="C485" s="335">
        <v>472</v>
      </c>
      <c r="D485" s="149">
        <v>0</v>
      </c>
      <c r="E485" s="149">
        <v>0</v>
      </c>
      <c r="F485" s="148" t="str">
        <f t="shared" si="7"/>
        <v>-</v>
      </c>
    </row>
    <row r="486" spans="1:6" s="8" customFormat="1" x14ac:dyDescent="0.2">
      <c r="A486" s="145">
        <v>8342</v>
      </c>
      <c r="B486" s="146" t="s">
        <v>1270</v>
      </c>
      <c r="C486" s="335">
        <v>473</v>
      </c>
      <c r="D486" s="149">
        <v>0</v>
      </c>
      <c r="E486" s="149">
        <v>0</v>
      </c>
      <c r="F486" s="148" t="str">
        <f t="shared" si="7"/>
        <v>-</v>
      </c>
    </row>
    <row r="487" spans="1:6" s="8" customFormat="1" x14ac:dyDescent="0.2">
      <c r="A487" s="145">
        <v>84</v>
      </c>
      <c r="B487" s="146" t="s">
        <v>1271</v>
      </c>
      <c r="C487" s="33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1272</v>
      </c>
      <c r="C488" s="335">
        <v>475</v>
      </c>
      <c r="D488" s="147">
        <f>SUM(D489:D492)</f>
        <v>0</v>
      </c>
      <c r="E488" s="147">
        <f>SUM(E489:E492)</f>
        <v>0</v>
      </c>
      <c r="F488" s="150" t="str">
        <f t="shared" si="8"/>
        <v>-</v>
      </c>
    </row>
    <row r="489" spans="1:6" s="8" customFormat="1" x14ac:dyDescent="0.2">
      <c r="A489" s="145">
        <v>8413</v>
      </c>
      <c r="B489" s="146" t="s">
        <v>1273</v>
      </c>
      <c r="C489" s="335">
        <v>476</v>
      </c>
      <c r="D489" s="149">
        <v>0</v>
      </c>
      <c r="E489" s="149">
        <v>0</v>
      </c>
      <c r="F489" s="148" t="str">
        <f t="shared" si="8"/>
        <v>-</v>
      </c>
    </row>
    <row r="490" spans="1:6" s="8" customFormat="1" x14ac:dyDescent="0.2">
      <c r="A490" s="145">
        <v>8414</v>
      </c>
      <c r="B490" s="146" t="s">
        <v>1274</v>
      </c>
      <c r="C490" s="335">
        <v>477</v>
      </c>
      <c r="D490" s="149">
        <v>0</v>
      </c>
      <c r="E490" s="149">
        <v>0</v>
      </c>
      <c r="F490" s="148" t="str">
        <f t="shared" si="8"/>
        <v>-</v>
      </c>
    </row>
    <row r="491" spans="1:6" s="8" customFormat="1" x14ac:dyDescent="0.2">
      <c r="A491" s="145">
        <v>8415</v>
      </c>
      <c r="B491" s="146" t="s">
        <v>1275</v>
      </c>
      <c r="C491" s="335">
        <v>478</v>
      </c>
      <c r="D491" s="149">
        <v>0</v>
      </c>
      <c r="E491" s="149">
        <v>0</v>
      </c>
      <c r="F491" s="148" t="str">
        <f t="shared" si="8"/>
        <v>-</v>
      </c>
    </row>
    <row r="492" spans="1:6" s="8" customFormat="1" x14ac:dyDescent="0.2">
      <c r="A492" s="145">
        <v>8416</v>
      </c>
      <c r="B492" s="146" t="s">
        <v>1276</v>
      </c>
      <c r="C492" s="335">
        <v>479</v>
      </c>
      <c r="D492" s="149">
        <v>0</v>
      </c>
      <c r="E492" s="149">
        <v>0</v>
      </c>
      <c r="F492" s="148" t="str">
        <f t="shared" si="8"/>
        <v>-</v>
      </c>
    </row>
    <row r="493" spans="1:6" s="8" customFormat="1" ht="24" x14ac:dyDescent="0.2">
      <c r="A493" s="145">
        <v>842</v>
      </c>
      <c r="B493" s="146" t="s">
        <v>1277</v>
      </c>
      <c r="C493" s="335">
        <v>480</v>
      </c>
      <c r="D493" s="147">
        <f>SUM(D494:D496)</f>
        <v>0</v>
      </c>
      <c r="E493" s="147">
        <f>SUM(E494:E496)</f>
        <v>0</v>
      </c>
      <c r="F493" s="150" t="str">
        <f t="shared" si="8"/>
        <v>-</v>
      </c>
    </row>
    <row r="494" spans="1:6" s="8" customFormat="1" x14ac:dyDescent="0.2">
      <c r="A494" s="145">
        <v>8422</v>
      </c>
      <c r="B494" s="146" t="s">
        <v>1278</v>
      </c>
      <c r="C494" s="335">
        <v>481</v>
      </c>
      <c r="D494" s="149">
        <v>0</v>
      </c>
      <c r="E494" s="149">
        <v>0</v>
      </c>
      <c r="F494" s="148" t="str">
        <f t="shared" si="8"/>
        <v>-</v>
      </c>
    </row>
    <row r="495" spans="1:6" s="8" customFormat="1" x14ac:dyDescent="0.2">
      <c r="A495" s="145">
        <v>8423</v>
      </c>
      <c r="B495" s="146" t="s">
        <v>1279</v>
      </c>
      <c r="C495" s="335">
        <v>482</v>
      </c>
      <c r="D495" s="149">
        <v>0</v>
      </c>
      <c r="E495" s="149">
        <v>0</v>
      </c>
      <c r="F495" s="148" t="str">
        <f t="shared" si="8"/>
        <v>-</v>
      </c>
    </row>
    <row r="496" spans="1:6" s="8" customFormat="1" x14ac:dyDescent="0.2">
      <c r="A496" s="145">
        <v>8424</v>
      </c>
      <c r="B496" s="146" t="s">
        <v>1280</v>
      </c>
      <c r="C496" s="335">
        <v>483</v>
      </c>
      <c r="D496" s="149">
        <v>0</v>
      </c>
      <c r="E496" s="149">
        <v>0</v>
      </c>
      <c r="F496" s="148" t="str">
        <f t="shared" si="8"/>
        <v>-</v>
      </c>
    </row>
    <row r="497" spans="1:6" s="8" customFormat="1" x14ac:dyDescent="0.2">
      <c r="A497" s="145">
        <v>843</v>
      </c>
      <c r="B497" s="146" t="s">
        <v>1281</v>
      </c>
      <c r="C497" s="335">
        <v>484</v>
      </c>
      <c r="D497" s="149">
        <v>0</v>
      </c>
      <c r="E497" s="149">
        <v>0</v>
      </c>
      <c r="F497" s="148" t="str">
        <f t="shared" si="8"/>
        <v>-</v>
      </c>
    </row>
    <row r="498" spans="1:6" s="8" customFormat="1" ht="24" x14ac:dyDescent="0.2">
      <c r="A498" s="145">
        <v>844</v>
      </c>
      <c r="B498" s="146" t="s">
        <v>1282</v>
      </c>
      <c r="C498" s="335">
        <v>485</v>
      </c>
      <c r="D498" s="147">
        <f>SUM(D499:D504)</f>
        <v>0</v>
      </c>
      <c r="E498" s="147">
        <f>SUM(E499:E504)</f>
        <v>0</v>
      </c>
      <c r="F498" s="150" t="str">
        <f t="shared" si="8"/>
        <v>-</v>
      </c>
    </row>
    <row r="499" spans="1:6" s="8" customFormat="1" x14ac:dyDescent="0.2">
      <c r="A499" s="145">
        <v>8443</v>
      </c>
      <c r="B499" s="146" t="s">
        <v>1283</v>
      </c>
      <c r="C499" s="335">
        <v>486</v>
      </c>
      <c r="D499" s="149">
        <v>0</v>
      </c>
      <c r="E499" s="149">
        <v>0</v>
      </c>
      <c r="F499" s="148" t="str">
        <f t="shared" si="8"/>
        <v>-</v>
      </c>
    </row>
    <row r="500" spans="1:6" s="8" customFormat="1" x14ac:dyDescent="0.2">
      <c r="A500" s="145">
        <v>8444</v>
      </c>
      <c r="B500" s="146" t="s">
        <v>1284</v>
      </c>
      <c r="C500" s="335">
        <v>487</v>
      </c>
      <c r="D500" s="149">
        <v>0</v>
      </c>
      <c r="E500" s="149">
        <v>0</v>
      </c>
      <c r="F500" s="148" t="str">
        <f t="shared" si="8"/>
        <v>-</v>
      </c>
    </row>
    <row r="501" spans="1:6" s="8" customFormat="1" x14ac:dyDescent="0.2">
      <c r="A501" s="145">
        <v>8445</v>
      </c>
      <c r="B501" s="146" t="s">
        <v>1285</v>
      </c>
      <c r="C501" s="335">
        <v>488</v>
      </c>
      <c r="D501" s="149">
        <v>0</v>
      </c>
      <c r="E501" s="149">
        <v>0</v>
      </c>
      <c r="F501" s="148" t="str">
        <f t="shared" si="8"/>
        <v>-</v>
      </c>
    </row>
    <row r="502" spans="1:6" s="8" customFormat="1" x14ac:dyDescent="0.2">
      <c r="A502" s="145">
        <v>8446</v>
      </c>
      <c r="B502" s="146" t="s">
        <v>1286</v>
      </c>
      <c r="C502" s="335">
        <v>489</v>
      </c>
      <c r="D502" s="149">
        <v>0</v>
      </c>
      <c r="E502" s="149">
        <v>0</v>
      </c>
      <c r="F502" s="148" t="str">
        <f t="shared" si="8"/>
        <v>-</v>
      </c>
    </row>
    <row r="503" spans="1:6" s="8" customFormat="1" x14ac:dyDescent="0.2">
      <c r="A503" s="145">
        <v>8447</v>
      </c>
      <c r="B503" s="146" t="s">
        <v>1287</v>
      </c>
      <c r="C503" s="335">
        <v>490</v>
      </c>
      <c r="D503" s="149">
        <v>0</v>
      </c>
      <c r="E503" s="149">
        <v>0</v>
      </c>
      <c r="F503" s="148" t="str">
        <f t="shared" si="8"/>
        <v>-</v>
      </c>
    </row>
    <row r="504" spans="1:6" s="8" customFormat="1" x14ac:dyDescent="0.2">
      <c r="A504" s="145">
        <v>8448</v>
      </c>
      <c r="B504" s="146" t="s">
        <v>1288</v>
      </c>
      <c r="C504" s="335">
        <v>491</v>
      </c>
      <c r="D504" s="149">
        <v>0</v>
      </c>
      <c r="E504" s="149">
        <v>0</v>
      </c>
      <c r="F504" s="148" t="str">
        <f t="shared" si="8"/>
        <v>-</v>
      </c>
    </row>
    <row r="505" spans="1:6" s="8" customFormat="1" x14ac:dyDescent="0.2">
      <c r="A505" s="145">
        <v>845</v>
      </c>
      <c r="B505" s="151" t="s">
        <v>1289</v>
      </c>
      <c r="C505" s="335">
        <v>492</v>
      </c>
      <c r="D505" s="147">
        <f>SUM(D506:D509)</f>
        <v>0</v>
      </c>
      <c r="E505" s="147">
        <f>SUM(E506:E509)</f>
        <v>0</v>
      </c>
      <c r="F505" s="150" t="str">
        <f t="shared" si="8"/>
        <v>-</v>
      </c>
    </row>
    <row r="506" spans="1:6" s="8" customFormat="1" x14ac:dyDescent="0.2">
      <c r="A506" s="145">
        <v>8453</v>
      </c>
      <c r="B506" s="146" t="s">
        <v>1290</v>
      </c>
      <c r="C506" s="335">
        <v>493</v>
      </c>
      <c r="D506" s="149">
        <v>0</v>
      </c>
      <c r="E506" s="149">
        <v>0</v>
      </c>
      <c r="F506" s="148" t="str">
        <f t="shared" si="8"/>
        <v>-</v>
      </c>
    </row>
    <row r="507" spans="1:6" s="8" customFormat="1" x14ac:dyDescent="0.2">
      <c r="A507" s="145">
        <v>8454</v>
      </c>
      <c r="B507" s="146" t="s">
        <v>1291</v>
      </c>
      <c r="C507" s="335">
        <v>494</v>
      </c>
      <c r="D507" s="149">
        <v>0</v>
      </c>
      <c r="E507" s="149">
        <v>0</v>
      </c>
      <c r="F507" s="148" t="str">
        <f t="shared" si="8"/>
        <v>-</v>
      </c>
    </row>
    <row r="508" spans="1:6" s="8" customFormat="1" x14ac:dyDescent="0.2">
      <c r="A508" s="145">
        <v>8455</v>
      </c>
      <c r="B508" s="146" t="s">
        <v>1292</v>
      </c>
      <c r="C508" s="335">
        <v>495</v>
      </c>
      <c r="D508" s="149">
        <v>0</v>
      </c>
      <c r="E508" s="149">
        <v>0</v>
      </c>
      <c r="F508" s="148" t="str">
        <f t="shared" si="8"/>
        <v>-</v>
      </c>
    </row>
    <row r="509" spans="1:6" s="8" customFormat="1" x14ac:dyDescent="0.2">
      <c r="A509" s="145">
        <v>8456</v>
      </c>
      <c r="B509" s="146" t="s">
        <v>1293</v>
      </c>
      <c r="C509" s="335">
        <v>496</v>
      </c>
      <c r="D509" s="149">
        <v>0</v>
      </c>
      <c r="E509" s="149">
        <v>0</v>
      </c>
      <c r="F509" s="148" t="str">
        <f t="shared" si="8"/>
        <v>-</v>
      </c>
    </row>
    <row r="510" spans="1:6" s="8" customFormat="1" x14ac:dyDescent="0.2">
      <c r="A510" s="145">
        <v>847</v>
      </c>
      <c r="B510" s="146" t="s">
        <v>1294</v>
      </c>
      <c r="C510" s="335">
        <v>497</v>
      </c>
      <c r="D510" s="147">
        <f>SUM(D511:D517)</f>
        <v>0</v>
      </c>
      <c r="E510" s="147">
        <f>SUM(E511:E517)</f>
        <v>0</v>
      </c>
      <c r="F510" s="150" t="str">
        <f t="shared" si="8"/>
        <v>-</v>
      </c>
    </row>
    <row r="511" spans="1:6" s="8" customFormat="1" x14ac:dyDescent="0.2">
      <c r="A511" s="145">
        <v>8471</v>
      </c>
      <c r="B511" s="146" t="s">
        <v>1295</v>
      </c>
      <c r="C511" s="335">
        <v>498</v>
      </c>
      <c r="D511" s="149">
        <v>0</v>
      </c>
      <c r="E511" s="149">
        <v>0</v>
      </c>
      <c r="F511" s="148" t="str">
        <f t="shared" si="8"/>
        <v>-</v>
      </c>
    </row>
    <row r="512" spans="1:6" s="8" customFormat="1" x14ac:dyDescent="0.2">
      <c r="A512" s="145">
        <v>8472</v>
      </c>
      <c r="B512" s="146" t="s">
        <v>1296</v>
      </c>
      <c r="C512" s="335">
        <v>499</v>
      </c>
      <c r="D512" s="149">
        <v>0</v>
      </c>
      <c r="E512" s="149">
        <v>0</v>
      </c>
      <c r="F512" s="148" t="str">
        <f t="shared" si="8"/>
        <v>-</v>
      </c>
    </row>
    <row r="513" spans="1:6" s="8" customFormat="1" x14ac:dyDescent="0.2">
      <c r="A513" s="145">
        <v>8473</v>
      </c>
      <c r="B513" s="146" t="s">
        <v>1297</v>
      </c>
      <c r="C513" s="335">
        <v>500</v>
      </c>
      <c r="D513" s="149">
        <v>0</v>
      </c>
      <c r="E513" s="149">
        <v>0</v>
      </c>
      <c r="F513" s="148" t="str">
        <f t="shared" si="8"/>
        <v>-</v>
      </c>
    </row>
    <row r="514" spans="1:6" s="8" customFormat="1" x14ac:dyDescent="0.2">
      <c r="A514" s="145">
        <v>8474</v>
      </c>
      <c r="B514" s="146" t="s">
        <v>1298</v>
      </c>
      <c r="C514" s="335">
        <v>501</v>
      </c>
      <c r="D514" s="149">
        <v>0</v>
      </c>
      <c r="E514" s="149">
        <v>0</v>
      </c>
      <c r="F514" s="148" t="str">
        <f t="shared" si="8"/>
        <v>-</v>
      </c>
    </row>
    <row r="515" spans="1:6" s="8" customFormat="1" x14ac:dyDescent="0.2">
      <c r="A515" s="145">
        <v>8475</v>
      </c>
      <c r="B515" s="146" t="s">
        <v>1299</v>
      </c>
      <c r="C515" s="335">
        <v>502</v>
      </c>
      <c r="D515" s="149">
        <v>0</v>
      </c>
      <c r="E515" s="149">
        <v>0</v>
      </c>
      <c r="F515" s="148" t="str">
        <f t="shared" si="8"/>
        <v>-</v>
      </c>
    </row>
    <row r="516" spans="1:6" s="8" customFormat="1" x14ac:dyDescent="0.2">
      <c r="A516" s="145">
        <v>8476</v>
      </c>
      <c r="B516" s="146" t="s">
        <v>1300</v>
      </c>
      <c r="C516" s="335">
        <v>503</v>
      </c>
      <c r="D516" s="149">
        <v>0</v>
      </c>
      <c r="E516" s="149">
        <v>0</v>
      </c>
      <c r="F516" s="148" t="str">
        <f t="shared" si="8"/>
        <v>-</v>
      </c>
    </row>
    <row r="517" spans="1:6" s="8" customFormat="1" ht="24" x14ac:dyDescent="0.2">
      <c r="A517" s="145" t="s">
        <v>1301</v>
      </c>
      <c r="B517" s="146" t="s">
        <v>1302</v>
      </c>
      <c r="C517" s="335">
        <v>504</v>
      </c>
      <c r="D517" s="149">
        <v>0</v>
      </c>
      <c r="E517" s="149">
        <v>0</v>
      </c>
      <c r="F517" s="148" t="str">
        <f t="shared" si="8"/>
        <v>-</v>
      </c>
    </row>
    <row r="518" spans="1:6" s="8" customFormat="1" x14ac:dyDescent="0.2">
      <c r="A518" s="145">
        <v>85</v>
      </c>
      <c r="B518" s="146" t="s">
        <v>1303</v>
      </c>
      <c r="C518" s="335">
        <v>505</v>
      </c>
      <c r="D518" s="147">
        <f>D519+D522+D525+D528</f>
        <v>0</v>
      </c>
      <c r="E518" s="147">
        <f>E519+E522+E525+E528</f>
        <v>0</v>
      </c>
      <c r="F518" s="150" t="str">
        <f t="shared" si="8"/>
        <v>-</v>
      </c>
    </row>
    <row r="519" spans="1:6" s="8" customFormat="1" x14ac:dyDescent="0.2">
      <c r="A519" s="145">
        <v>851</v>
      </c>
      <c r="B519" s="146" t="s">
        <v>1304</v>
      </c>
      <c r="C519" s="335">
        <v>506</v>
      </c>
      <c r="D519" s="147">
        <f>SUM(D520:D521)</f>
        <v>0</v>
      </c>
      <c r="E519" s="147">
        <f>SUM(E520:E521)</f>
        <v>0</v>
      </c>
      <c r="F519" s="150" t="str">
        <f t="shared" si="8"/>
        <v>-</v>
      </c>
    </row>
    <row r="520" spans="1:6" s="8" customFormat="1" x14ac:dyDescent="0.2">
      <c r="A520" s="145">
        <v>8511</v>
      </c>
      <c r="B520" s="146" t="s">
        <v>1305</v>
      </c>
      <c r="C520" s="335">
        <v>507</v>
      </c>
      <c r="D520" s="149">
        <v>0</v>
      </c>
      <c r="E520" s="149">
        <v>0</v>
      </c>
      <c r="F520" s="148" t="str">
        <f t="shared" si="8"/>
        <v>-</v>
      </c>
    </row>
    <row r="521" spans="1:6" s="8" customFormat="1" x14ac:dyDescent="0.2">
      <c r="A521" s="145">
        <v>8512</v>
      </c>
      <c r="B521" s="146" t="s">
        <v>1306</v>
      </c>
      <c r="C521" s="335">
        <v>508</v>
      </c>
      <c r="D521" s="149">
        <v>0</v>
      </c>
      <c r="E521" s="149">
        <v>0</v>
      </c>
      <c r="F521" s="148" t="str">
        <f t="shared" si="8"/>
        <v>-</v>
      </c>
    </row>
    <row r="522" spans="1:6" s="8" customFormat="1" x14ac:dyDescent="0.2">
      <c r="A522" s="145">
        <v>852</v>
      </c>
      <c r="B522" s="146" t="s">
        <v>1307</v>
      </c>
      <c r="C522" s="335">
        <v>509</v>
      </c>
      <c r="D522" s="147">
        <f>SUM(D523:D524)</f>
        <v>0</v>
      </c>
      <c r="E522" s="147">
        <f>SUM(E523:E524)</f>
        <v>0</v>
      </c>
      <c r="F522" s="150" t="str">
        <f t="shared" si="8"/>
        <v>-</v>
      </c>
    </row>
    <row r="523" spans="1:6" s="8" customFormat="1" x14ac:dyDescent="0.2">
      <c r="A523" s="145">
        <v>8521</v>
      </c>
      <c r="B523" s="146" t="s">
        <v>1308</v>
      </c>
      <c r="C523" s="335">
        <v>510</v>
      </c>
      <c r="D523" s="149">
        <v>0</v>
      </c>
      <c r="E523" s="149">
        <v>0</v>
      </c>
      <c r="F523" s="148" t="str">
        <f t="shared" si="8"/>
        <v>-</v>
      </c>
    </row>
    <row r="524" spans="1:6" s="8" customFormat="1" x14ac:dyDescent="0.2">
      <c r="A524" s="145">
        <v>8522</v>
      </c>
      <c r="B524" s="146" t="s">
        <v>1309</v>
      </c>
      <c r="C524" s="335">
        <v>511</v>
      </c>
      <c r="D524" s="149">
        <v>0</v>
      </c>
      <c r="E524" s="149">
        <v>0</v>
      </c>
      <c r="F524" s="148" t="str">
        <f t="shared" si="8"/>
        <v>-</v>
      </c>
    </row>
    <row r="525" spans="1:6" s="8" customFormat="1" x14ac:dyDescent="0.2">
      <c r="A525" s="145">
        <v>853</v>
      </c>
      <c r="B525" s="146" t="s">
        <v>1310</v>
      </c>
      <c r="C525" s="335">
        <v>512</v>
      </c>
      <c r="D525" s="147">
        <f>SUM(D526:D527)</f>
        <v>0</v>
      </c>
      <c r="E525" s="147">
        <f>SUM(E526:E527)</f>
        <v>0</v>
      </c>
      <c r="F525" s="150" t="str">
        <f t="shared" si="8"/>
        <v>-</v>
      </c>
    </row>
    <row r="526" spans="1:6" s="8" customFormat="1" x14ac:dyDescent="0.2">
      <c r="A526" s="145">
        <v>8531</v>
      </c>
      <c r="B526" s="146" t="s">
        <v>1311</v>
      </c>
      <c r="C526" s="335">
        <v>513</v>
      </c>
      <c r="D526" s="149">
        <v>0</v>
      </c>
      <c r="E526" s="149">
        <v>0</v>
      </c>
      <c r="F526" s="148" t="str">
        <f t="shared" si="8"/>
        <v>-</v>
      </c>
    </row>
    <row r="527" spans="1:6" s="8" customFormat="1" x14ac:dyDescent="0.2">
      <c r="A527" s="145">
        <v>8532</v>
      </c>
      <c r="B527" s="146" t="s">
        <v>1312</v>
      </c>
      <c r="C527" s="335">
        <v>514</v>
      </c>
      <c r="D527" s="149">
        <v>0</v>
      </c>
      <c r="E527" s="149">
        <v>0</v>
      </c>
      <c r="F527" s="148" t="str">
        <f t="shared" si="8"/>
        <v>-</v>
      </c>
    </row>
    <row r="528" spans="1:6" s="8" customFormat="1" x14ac:dyDescent="0.2">
      <c r="A528" s="145">
        <v>854</v>
      </c>
      <c r="B528" s="146" t="s">
        <v>1313</v>
      </c>
      <c r="C528" s="335">
        <v>515</v>
      </c>
      <c r="D528" s="147">
        <f>SUM(D529:D530)</f>
        <v>0</v>
      </c>
      <c r="E528" s="147">
        <f>SUM(E529:E530)</f>
        <v>0</v>
      </c>
      <c r="F528" s="150" t="str">
        <f t="shared" si="8"/>
        <v>-</v>
      </c>
    </row>
    <row r="529" spans="1:6" s="8" customFormat="1" x14ac:dyDescent="0.2">
      <c r="A529" s="145">
        <v>8541</v>
      </c>
      <c r="B529" s="146" t="s">
        <v>1314</v>
      </c>
      <c r="C529" s="335">
        <v>516</v>
      </c>
      <c r="D529" s="149">
        <v>0</v>
      </c>
      <c r="E529" s="149">
        <v>0</v>
      </c>
      <c r="F529" s="148" t="str">
        <f t="shared" si="8"/>
        <v>-</v>
      </c>
    </row>
    <row r="530" spans="1:6" s="8" customFormat="1" x14ac:dyDescent="0.2">
      <c r="A530" s="145">
        <v>8542</v>
      </c>
      <c r="B530" s="146" t="s">
        <v>1315</v>
      </c>
      <c r="C530" s="335">
        <v>517</v>
      </c>
      <c r="D530" s="149">
        <v>0</v>
      </c>
      <c r="E530" s="149">
        <v>0</v>
      </c>
      <c r="F530" s="148" t="str">
        <f t="shared" si="8"/>
        <v>-</v>
      </c>
    </row>
    <row r="531" spans="1:6" s="8" customFormat="1" x14ac:dyDescent="0.2">
      <c r="A531" s="145">
        <v>5</v>
      </c>
      <c r="B531" s="146" t="s">
        <v>1316</v>
      </c>
      <c r="C531" s="335">
        <v>518</v>
      </c>
      <c r="D531" s="147">
        <f>D532+D570+D583+D596+D628</f>
        <v>0</v>
      </c>
      <c r="E531" s="147">
        <f>E532+E570+E583+E596+E628</f>
        <v>0</v>
      </c>
      <c r="F531" s="150" t="str">
        <f t="shared" si="8"/>
        <v>-</v>
      </c>
    </row>
    <row r="532" spans="1:6" s="8" customFormat="1" x14ac:dyDescent="0.2">
      <c r="A532" s="145">
        <v>51</v>
      </c>
      <c r="B532" s="146" t="s">
        <v>1317</v>
      </c>
      <c r="C532" s="335">
        <v>519</v>
      </c>
      <c r="D532" s="147">
        <f>D533+D538+D541+D545+D546+D553+D558+D566</f>
        <v>0</v>
      </c>
      <c r="E532" s="147">
        <f>E533+E538+E541+E545+E546+E553+E558+E566</f>
        <v>0</v>
      </c>
      <c r="F532" s="150" t="str">
        <f t="shared" si="8"/>
        <v>-</v>
      </c>
    </row>
    <row r="533" spans="1:6" s="8" customFormat="1" ht="24" x14ac:dyDescent="0.2">
      <c r="A533" s="145">
        <v>511</v>
      </c>
      <c r="B533" s="146" t="s">
        <v>1318</v>
      </c>
      <c r="C533" s="335">
        <v>520</v>
      </c>
      <c r="D533" s="147">
        <f>SUM(D534:D537)</f>
        <v>0</v>
      </c>
      <c r="E533" s="147">
        <f>SUM(E534:E537)</f>
        <v>0</v>
      </c>
      <c r="F533" s="150" t="str">
        <f t="shared" si="8"/>
        <v>-</v>
      </c>
    </row>
    <row r="534" spans="1:6" s="8" customFormat="1" x14ac:dyDescent="0.2">
      <c r="A534" s="145">
        <v>5113</v>
      </c>
      <c r="B534" s="146" t="s">
        <v>1319</v>
      </c>
      <c r="C534" s="335">
        <v>521</v>
      </c>
      <c r="D534" s="149">
        <v>0</v>
      </c>
      <c r="E534" s="149">
        <v>0</v>
      </c>
      <c r="F534" s="148" t="str">
        <f t="shared" si="8"/>
        <v>-</v>
      </c>
    </row>
    <row r="535" spans="1:6" s="8" customFormat="1" x14ac:dyDescent="0.2">
      <c r="A535" s="145">
        <v>5114</v>
      </c>
      <c r="B535" s="146" t="s">
        <v>1320</v>
      </c>
      <c r="C535" s="335">
        <v>522</v>
      </c>
      <c r="D535" s="149">
        <v>0</v>
      </c>
      <c r="E535" s="149">
        <v>0</v>
      </c>
      <c r="F535" s="148" t="str">
        <f t="shared" si="8"/>
        <v>-</v>
      </c>
    </row>
    <row r="536" spans="1:6" s="8" customFormat="1" x14ac:dyDescent="0.2">
      <c r="A536" s="145">
        <v>5115</v>
      </c>
      <c r="B536" s="146" t="s">
        <v>1321</v>
      </c>
      <c r="C536" s="335">
        <v>523</v>
      </c>
      <c r="D536" s="149">
        <v>0</v>
      </c>
      <c r="E536" s="149">
        <v>0</v>
      </c>
      <c r="F536" s="148" t="str">
        <f t="shared" si="8"/>
        <v>-</v>
      </c>
    </row>
    <row r="537" spans="1:6" s="8" customFormat="1" x14ac:dyDescent="0.2">
      <c r="A537" s="145">
        <v>5116</v>
      </c>
      <c r="B537" s="146" t="s">
        <v>1322</v>
      </c>
      <c r="C537" s="335">
        <v>524</v>
      </c>
      <c r="D537" s="149">
        <v>0</v>
      </c>
      <c r="E537" s="149">
        <v>0</v>
      </c>
      <c r="F537" s="148" t="str">
        <f t="shared" si="8"/>
        <v>-</v>
      </c>
    </row>
    <row r="538" spans="1:6" s="8" customFormat="1" x14ac:dyDescent="0.2">
      <c r="A538" s="145">
        <v>512</v>
      </c>
      <c r="B538" s="151" t="s">
        <v>1323</v>
      </c>
      <c r="C538" s="335">
        <v>525</v>
      </c>
      <c r="D538" s="147">
        <f>SUM(D539:D540)</f>
        <v>0</v>
      </c>
      <c r="E538" s="147">
        <f>SUM(E539:E540)</f>
        <v>0</v>
      </c>
      <c r="F538" s="150" t="str">
        <f t="shared" si="8"/>
        <v>-</v>
      </c>
    </row>
    <row r="539" spans="1:6" s="8" customFormat="1" x14ac:dyDescent="0.2">
      <c r="A539" s="145">
        <v>5121</v>
      </c>
      <c r="B539" s="146" t="s">
        <v>1324</v>
      </c>
      <c r="C539" s="335">
        <v>526</v>
      </c>
      <c r="D539" s="149">
        <v>0</v>
      </c>
      <c r="E539" s="149">
        <v>0</v>
      </c>
      <c r="F539" s="148" t="str">
        <f t="shared" si="8"/>
        <v>-</v>
      </c>
    </row>
    <row r="540" spans="1:6" s="8" customFormat="1" x14ac:dyDescent="0.2">
      <c r="A540" s="145">
        <v>5122</v>
      </c>
      <c r="B540" s="146" t="s">
        <v>1325</v>
      </c>
      <c r="C540" s="335">
        <v>527</v>
      </c>
      <c r="D540" s="149">
        <v>0</v>
      </c>
      <c r="E540" s="149">
        <v>0</v>
      </c>
      <c r="F540" s="148" t="str">
        <f t="shared" si="8"/>
        <v>-</v>
      </c>
    </row>
    <row r="541" spans="1:6" s="8" customFormat="1" ht="24" x14ac:dyDescent="0.2">
      <c r="A541" s="145">
        <v>513</v>
      </c>
      <c r="B541" s="146" t="s">
        <v>1326</v>
      </c>
      <c r="C541" s="335">
        <v>528</v>
      </c>
      <c r="D541" s="147">
        <f>SUM(D542:D544)</f>
        <v>0</v>
      </c>
      <c r="E541" s="147">
        <f>SUM(E542:E544)</f>
        <v>0</v>
      </c>
      <c r="F541" s="150" t="str">
        <f t="shared" si="8"/>
        <v>-</v>
      </c>
    </row>
    <row r="542" spans="1:6" s="8" customFormat="1" x14ac:dyDescent="0.2">
      <c r="A542" s="145">
        <v>5132</v>
      </c>
      <c r="B542" s="146" t="s">
        <v>1327</v>
      </c>
      <c r="C542" s="335">
        <v>529</v>
      </c>
      <c r="D542" s="149">
        <v>0</v>
      </c>
      <c r="E542" s="149">
        <v>0</v>
      </c>
      <c r="F542" s="148" t="str">
        <f t="shared" si="8"/>
        <v>-</v>
      </c>
    </row>
    <row r="543" spans="1:6" s="8" customFormat="1" x14ac:dyDescent="0.2">
      <c r="A543" s="158">
        <v>5133</v>
      </c>
      <c r="B543" s="146" t="s">
        <v>1328</v>
      </c>
      <c r="C543" s="335">
        <v>530</v>
      </c>
      <c r="D543" s="149">
        <v>0</v>
      </c>
      <c r="E543" s="149">
        <v>0</v>
      </c>
      <c r="F543" s="148" t="str">
        <f t="shared" si="8"/>
        <v>-</v>
      </c>
    </row>
    <row r="544" spans="1:6" s="8" customFormat="1" x14ac:dyDescent="0.2">
      <c r="A544" s="158">
        <v>5134</v>
      </c>
      <c r="B544" s="146" t="s">
        <v>1329</v>
      </c>
      <c r="C544" s="335">
        <v>531</v>
      </c>
      <c r="D544" s="149">
        <v>0</v>
      </c>
      <c r="E544" s="149">
        <v>0</v>
      </c>
      <c r="F544" s="148" t="str">
        <f t="shared" si="8"/>
        <v>-</v>
      </c>
    </row>
    <row r="545" spans="1:6" s="8" customFormat="1" x14ac:dyDescent="0.2">
      <c r="A545" s="145">
        <v>514</v>
      </c>
      <c r="B545" s="151" t="s">
        <v>1330</v>
      </c>
      <c r="C545" s="335">
        <v>532</v>
      </c>
      <c r="D545" s="149">
        <v>0</v>
      </c>
      <c r="E545" s="149">
        <v>0</v>
      </c>
      <c r="F545" s="148" t="str">
        <f t="shared" si="8"/>
        <v>-</v>
      </c>
    </row>
    <row r="546" spans="1:6" s="8" customFormat="1" ht="24" x14ac:dyDescent="0.2">
      <c r="A546" s="145">
        <v>515</v>
      </c>
      <c r="B546" s="146" t="s">
        <v>1331</v>
      </c>
      <c r="C546" s="335">
        <v>533</v>
      </c>
      <c r="D546" s="147">
        <f>SUM(D547:D552)</f>
        <v>0</v>
      </c>
      <c r="E546" s="147">
        <f>SUM(E547:E552)</f>
        <v>0</v>
      </c>
      <c r="F546" s="150" t="str">
        <f t="shared" si="8"/>
        <v>-</v>
      </c>
    </row>
    <row r="547" spans="1:6" s="8" customFormat="1" x14ac:dyDescent="0.2">
      <c r="A547" s="145">
        <v>5153</v>
      </c>
      <c r="B547" s="146" t="s">
        <v>1332</v>
      </c>
      <c r="C547" s="335">
        <v>534</v>
      </c>
      <c r="D547" s="149">
        <v>0</v>
      </c>
      <c r="E547" s="149">
        <v>0</v>
      </c>
      <c r="F547" s="148" t="str">
        <f t="shared" si="8"/>
        <v>-</v>
      </c>
    </row>
    <row r="548" spans="1:6" s="8" customFormat="1" x14ac:dyDescent="0.2">
      <c r="A548" s="145">
        <v>5154</v>
      </c>
      <c r="B548" s="146" t="s">
        <v>1333</v>
      </c>
      <c r="C548" s="335">
        <v>535</v>
      </c>
      <c r="D548" s="149">
        <v>0</v>
      </c>
      <c r="E548" s="149">
        <v>0</v>
      </c>
      <c r="F548" s="148" t="str">
        <f t="shared" si="8"/>
        <v>-</v>
      </c>
    </row>
    <row r="549" spans="1:6" s="8" customFormat="1" x14ac:dyDescent="0.2">
      <c r="A549" s="145">
        <v>5155</v>
      </c>
      <c r="B549" s="146" t="s">
        <v>1334</v>
      </c>
      <c r="C549" s="335">
        <v>536</v>
      </c>
      <c r="D549" s="149">
        <v>0</v>
      </c>
      <c r="E549" s="149">
        <v>0</v>
      </c>
      <c r="F549" s="148" t="str">
        <f t="shared" si="8"/>
        <v>-</v>
      </c>
    </row>
    <row r="550" spans="1:6" s="8" customFormat="1" x14ac:dyDescent="0.2">
      <c r="A550" s="145">
        <v>5156</v>
      </c>
      <c r="B550" s="146" t="s">
        <v>1335</v>
      </c>
      <c r="C550" s="335">
        <v>537</v>
      </c>
      <c r="D550" s="149">
        <v>0</v>
      </c>
      <c r="E550" s="149">
        <v>0</v>
      </c>
      <c r="F550" s="148" t="str">
        <f t="shared" si="8"/>
        <v>-</v>
      </c>
    </row>
    <row r="551" spans="1:6" s="8" customFormat="1" x14ac:dyDescent="0.2">
      <c r="A551" s="145">
        <v>5157</v>
      </c>
      <c r="B551" s="146" t="s">
        <v>1336</v>
      </c>
      <c r="C551" s="335">
        <v>538</v>
      </c>
      <c r="D551" s="149">
        <v>0</v>
      </c>
      <c r="E551" s="149">
        <v>0</v>
      </c>
      <c r="F551" s="148" t="str">
        <f t="shared" ref="F551:F614" si="9">IF(D551&lt;&gt;0,IF(E551/D551&gt;=100,"&gt;&gt;100",E551/D551*100),"-")</f>
        <v>-</v>
      </c>
    </row>
    <row r="552" spans="1:6" s="8" customFormat="1" x14ac:dyDescent="0.2">
      <c r="A552" s="145">
        <v>5158</v>
      </c>
      <c r="B552" s="146" t="s">
        <v>1337</v>
      </c>
      <c r="C552" s="335">
        <v>539</v>
      </c>
      <c r="D552" s="149">
        <v>0</v>
      </c>
      <c r="E552" s="149">
        <v>0</v>
      </c>
      <c r="F552" s="148" t="str">
        <f t="shared" si="9"/>
        <v>-</v>
      </c>
    </row>
    <row r="553" spans="1:6" s="8" customFormat="1" x14ac:dyDescent="0.2">
      <c r="A553" s="145">
        <v>516</v>
      </c>
      <c r="B553" s="151" t="s">
        <v>1338</v>
      </c>
      <c r="C553" s="335">
        <v>540</v>
      </c>
      <c r="D553" s="147">
        <f>SUM(D554:D557)</f>
        <v>0</v>
      </c>
      <c r="E553" s="147">
        <f>SUM(E554:E557)</f>
        <v>0</v>
      </c>
      <c r="F553" s="150" t="str">
        <f t="shared" si="9"/>
        <v>-</v>
      </c>
    </row>
    <row r="554" spans="1:6" s="8" customFormat="1" x14ac:dyDescent="0.2">
      <c r="A554" s="145">
        <v>5163</v>
      </c>
      <c r="B554" s="146" t="s">
        <v>1339</v>
      </c>
      <c r="C554" s="335">
        <v>541</v>
      </c>
      <c r="D554" s="149">
        <v>0</v>
      </c>
      <c r="E554" s="149">
        <v>0</v>
      </c>
      <c r="F554" s="148" t="str">
        <f t="shared" si="9"/>
        <v>-</v>
      </c>
    </row>
    <row r="555" spans="1:6" s="8" customFormat="1" x14ac:dyDescent="0.2">
      <c r="A555" s="145">
        <v>5164</v>
      </c>
      <c r="B555" s="146" t="s">
        <v>1340</v>
      </c>
      <c r="C555" s="335">
        <v>542</v>
      </c>
      <c r="D555" s="149">
        <v>0</v>
      </c>
      <c r="E555" s="149">
        <v>0</v>
      </c>
      <c r="F555" s="148" t="str">
        <f t="shared" si="9"/>
        <v>-</v>
      </c>
    </row>
    <row r="556" spans="1:6" s="8" customFormat="1" x14ac:dyDescent="0.2">
      <c r="A556" s="145">
        <v>5165</v>
      </c>
      <c r="B556" s="146" t="s">
        <v>1341</v>
      </c>
      <c r="C556" s="335">
        <v>543</v>
      </c>
      <c r="D556" s="149">
        <v>0</v>
      </c>
      <c r="E556" s="149">
        <v>0</v>
      </c>
      <c r="F556" s="148" t="str">
        <f t="shared" si="9"/>
        <v>-</v>
      </c>
    </row>
    <row r="557" spans="1:6" s="8" customFormat="1" x14ac:dyDescent="0.2">
      <c r="A557" s="145">
        <v>5166</v>
      </c>
      <c r="B557" s="146" t="s">
        <v>1342</v>
      </c>
      <c r="C557" s="335">
        <v>544</v>
      </c>
      <c r="D557" s="149">
        <v>0</v>
      </c>
      <c r="E557" s="149">
        <v>0</v>
      </c>
      <c r="F557" s="148" t="str">
        <f t="shared" si="9"/>
        <v>-</v>
      </c>
    </row>
    <row r="558" spans="1:6" s="8" customFormat="1" x14ac:dyDescent="0.2">
      <c r="A558" s="145">
        <v>517</v>
      </c>
      <c r="B558" s="146" t="s">
        <v>1343</v>
      </c>
      <c r="C558" s="335">
        <v>545</v>
      </c>
      <c r="D558" s="147">
        <f>SUM(D559:D565)</f>
        <v>0</v>
      </c>
      <c r="E558" s="147">
        <f>SUM(E559:E565)</f>
        <v>0</v>
      </c>
      <c r="F558" s="150" t="str">
        <f t="shared" si="9"/>
        <v>-</v>
      </c>
    </row>
    <row r="559" spans="1:6" s="8" customFormat="1" x14ac:dyDescent="0.2">
      <c r="A559" s="145">
        <v>5171</v>
      </c>
      <c r="B559" s="146" t="s">
        <v>1344</v>
      </c>
      <c r="C559" s="335">
        <v>546</v>
      </c>
      <c r="D559" s="149">
        <v>0</v>
      </c>
      <c r="E559" s="149">
        <v>0</v>
      </c>
      <c r="F559" s="148" t="str">
        <f t="shared" si="9"/>
        <v>-</v>
      </c>
    </row>
    <row r="560" spans="1:6" s="8" customFormat="1" x14ac:dyDescent="0.2">
      <c r="A560" s="145">
        <v>5172</v>
      </c>
      <c r="B560" s="146" t="s">
        <v>1345</v>
      </c>
      <c r="C560" s="335">
        <v>547</v>
      </c>
      <c r="D560" s="149">
        <v>0</v>
      </c>
      <c r="E560" s="149">
        <v>0</v>
      </c>
      <c r="F560" s="148" t="str">
        <f t="shared" si="9"/>
        <v>-</v>
      </c>
    </row>
    <row r="561" spans="1:6" s="8" customFormat="1" x14ac:dyDescent="0.2">
      <c r="A561" s="145">
        <v>5173</v>
      </c>
      <c r="B561" s="146" t="s">
        <v>1346</v>
      </c>
      <c r="C561" s="335">
        <v>548</v>
      </c>
      <c r="D561" s="149">
        <v>0</v>
      </c>
      <c r="E561" s="149">
        <v>0</v>
      </c>
      <c r="F561" s="148" t="str">
        <f t="shared" si="9"/>
        <v>-</v>
      </c>
    </row>
    <row r="562" spans="1:6" s="8" customFormat="1" x14ac:dyDescent="0.2">
      <c r="A562" s="145">
        <v>5174</v>
      </c>
      <c r="B562" s="146" t="s">
        <v>1347</v>
      </c>
      <c r="C562" s="335">
        <v>549</v>
      </c>
      <c r="D562" s="149">
        <v>0</v>
      </c>
      <c r="E562" s="149">
        <v>0</v>
      </c>
      <c r="F562" s="148" t="str">
        <f t="shared" si="9"/>
        <v>-</v>
      </c>
    </row>
    <row r="563" spans="1:6" s="8" customFormat="1" x14ac:dyDescent="0.2">
      <c r="A563" s="145">
        <v>5175</v>
      </c>
      <c r="B563" s="146" t="s">
        <v>1348</v>
      </c>
      <c r="C563" s="335">
        <v>550</v>
      </c>
      <c r="D563" s="149">
        <v>0</v>
      </c>
      <c r="E563" s="149">
        <v>0</v>
      </c>
      <c r="F563" s="148" t="str">
        <f t="shared" si="9"/>
        <v>-</v>
      </c>
    </row>
    <row r="564" spans="1:6" s="8" customFormat="1" x14ac:dyDescent="0.2">
      <c r="A564" s="145">
        <v>5176</v>
      </c>
      <c r="B564" s="146" t="s">
        <v>1349</v>
      </c>
      <c r="C564" s="335">
        <v>551</v>
      </c>
      <c r="D564" s="149">
        <v>0</v>
      </c>
      <c r="E564" s="149">
        <v>0</v>
      </c>
      <c r="F564" s="148" t="str">
        <f t="shared" si="9"/>
        <v>-</v>
      </c>
    </row>
    <row r="565" spans="1:6" s="8" customFormat="1" x14ac:dyDescent="0.2">
      <c r="A565" s="145">
        <v>5177</v>
      </c>
      <c r="B565" s="151" t="s">
        <v>1350</v>
      </c>
      <c r="C565" s="335">
        <v>552</v>
      </c>
      <c r="D565" s="149">
        <v>0</v>
      </c>
      <c r="E565" s="149">
        <v>0</v>
      </c>
      <c r="F565" s="148" t="str">
        <f t="shared" si="9"/>
        <v>-</v>
      </c>
    </row>
    <row r="566" spans="1:6" s="8" customFormat="1" x14ac:dyDescent="0.2">
      <c r="A566" s="145" t="s">
        <v>1351</v>
      </c>
      <c r="B566" s="146" t="s">
        <v>1352</v>
      </c>
      <c r="C566" s="335">
        <v>553</v>
      </c>
      <c r="D566" s="147">
        <f>SUM(D567:D569)</f>
        <v>0</v>
      </c>
      <c r="E566" s="147">
        <f>SUM(E567:E569)</f>
        <v>0</v>
      </c>
      <c r="F566" s="150" t="str">
        <f t="shared" si="9"/>
        <v>-</v>
      </c>
    </row>
    <row r="567" spans="1:6" s="8" customFormat="1" x14ac:dyDescent="0.2">
      <c r="A567" s="145" t="s">
        <v>1353</v>
      </c>
      <c r="B567" s="146" t="s">
        <v>1354</v>
      </c>
      <c r="C567" s="335">
        <v>554</v>
      </c>
      <c r="D567" s="149">
        <v>0</v>
      </c>
      <c r="E567" s="149">
        <v>0</v>
      </c>
      <c r="F567" s="148" t="str">
        <f t="shared" si="9"/>
        <v>-</v>
      </c>
    </row>
    <row r="568" spans="1:6" s="8" customFormat="1" x14ac:dyDescent="0.2">
      <c r="A568" s="145" t="s">
        <v>1355</v>
      </c>
      <c r="B568" s="146" t="s">
        <v>1356</v>
      </c>
      <c r="C568" s="335">
        <v>555</v>
      </c>
      <c r="D568" s="149">
        <v>0</v>
      </c>
      <c r="E568" s="149">
        <v>0</v>
      </c>
      <c r="F568" s="148" t="str">
        <f t="shared" si="9"/>
        <v>-</v>
      </c>
    </row>
    <row r="569" spans="1:6" s="8" customFormat="1" x14ac:dyDescent="0.2">
      <c r="A569" s="145" t="s">
        <v>1357</v>
      </c>
      <c r="B569" s="146" t="s">
        <v>1358</v>
      </c>
      <c r="C569" s="335">
        <v>556</v>
      </c>
      <c r="D569" s="149">
        <v>0</v>
      </c>
      <c r="E569" s="149">
        <v>0</v>
      </c>
      <c r="F569" s="148" t="str">
        <f t="shared" si="9"/>
        <v>-</v>
      </c>
    </row>
    <row r="570" spans="1:6" s="8" customFormat="1" x14ac:dyDescent="0.2">
      <c r="A570" s="145">
        <v>52</v>
      </c>
      <c r="B570" s="146" t="s">
        <v>1359</v>
      </c>
      <c r="C570" s="335">
        <v>557</v>
      </c>
      <c r="D570" s="147">
        <f>D571+D574+D577+D580</f>
        <v>0</v>
      </c>
      <c r="E570" s="147">
        <f>E571+E574+E577+E580</f>
        <v>0</v>
      </c>
      <c r="F570" s="150" t="str">
        <f t="shared" si="9"/>
        <v>-</v>
      </c>
    </row>
    <row r="571" spans="1:6" s="8" customFormat="1" x14ac:dyDescent="0.2">
      <c r="A571" s="145">
        <v>521</v>
      </c>
      <c r="B571" s="146" t="s">
        <v>1360</v>
      </c>
      <c r="C571" s="335">
        <v>558</v>
      </c>
      <c r="D571" s="147">
        <f>SUM(D572:D573)</f>
        <v>0</v>
      </c>
      <c r="E571" s="147">
        <f>SUM(E572:E573)</f>
        <v>0</v>
      </c>
      <c r="F571" s="150" t="str">
        <f t="shared" si="9"/>
        <v>-</v>
      </c>
    </row>
    <row r="572" spans="1:6" s="8" customFormat="1" x14ac:dyDescent="0.2">
      <c r="A572" s="145">
        <v>5211</v>
      </c>
      <c r="B572" s="146" t="s">
        <v>1361</v>
      </c>
      <c r="C572" s="335">
        <v>559</v>
      </c>
      <c r="D572" s="149">
        <v>0</v>
      </c>
      <c r="E572" s="149">
        <v>0</v>
      </c>
      <c r="F572" s="148" t="str">
        <f t="shared" si="9"/>
        <v>-</v>
      </c>
    </row>
    <row r="573" spans="1:6" s="8" customFormat="1" x14ac:dyDescent="0.2">
      <c r="A573" s="145">
        <v>5212</v>
      </c>
      <c r="B573" s="146" t="s">
        <v>1362</v>
      </c>
      <c r="C573" s="335">
        <v>560</v>
      </c>
      <c r="D573" s="149">
        <v>0</v>
      </c>
      <c r="E573" s="149">
        <v>0</v>
      </c>
      <c r="F573" s="148" t="str">
        <f t="shared" si="9"/>
        <v>-</v>
      </c>
    </row>
    <row r="574" spans="1:6" s="8" customFormat="1" x14ac:dyDescent="0.2">
      <c r="A574" s="145">
        <v>522</v>
      </c>
      <c r="B574" s="146" t="s">
        <v>1363</v>
      </c>
      <c r="C574" s="335">
        <v>561</v>
      </c>
      <c r="D574" s="147">
        <f>SUM(D575:D576)</f>
        <v>0</v>
      </c>
      <c r="E574" s="147">
        <f>SUM(E575:E576)</f>
        <v>0</v>
      </c>
      <c r="F574" s="150" t="str">
        <f t="shared" si="9"/>
        <v>-</v>
      </c>
    </row>
    <row r="575" spans="1:6" s="8" customFormat="1" x14ac:dyDescent="0.2">
      <c r="A575" s="145">
        <v>5221</v>
      </c>
      <c r="B575" s="146" t="s">
        <v>1251</v>
      </c>
      <c r="C575" s="335">
        <v>562</v>
      </c>
      <c r="D575" s="149">
        <v>0</v>
      </c>
      <c r="E575" s="149">
        <v>0</v>
      </c>
      <c r="F575" s="148" t="str">
        <f t="shared" si="9"/>
        <v>-</v>
      </c>
    </row>
    <row r="576" spans="1:6" s="8" customFormat="1" x14ac:dyDescent="0.2">
      <c r="A576" s="145">
        <v>5222</v>
      </c>
      <c r="B576" s="146" t="s">
        <v>1252</v>
      </c>
      <c r="C576" s="335">
        <v>563</v>
      </c>
      <c r="D576" s="149">
        <v>0</v>
      </c>
      <c r="E576" s="149">
        <v>0</v>
      </c>
      <c r="F576" s="148" t="str">
        <f t="shared" si="9"/>
        <v>-</v>
      </c>
    </row>
    <row r="577" spans="1:6" s="8" customFormat="1" x14ac:dyDescent="0.2">
      <c r="A577" s="145">
        <v>523</v>
      </c>
      <c r="B577" s="146" t="s">
        <v>1364</v>
      </c>
      <c r="C577" s="335">
        <v>564</v>
      </c>
      <c r="D577" s="147">
        <f>SUM(D578:D579)</f>
        <v>0</v>
      </c>
      <c r="E577" s="147">
        <f>SUM(E578:E579)</f>
        <v>0</v>
      </c>
      <c r="F577" s="148" t="str">
        <f t="shared" si="9"/>
        <v>-</v>
      </c>
    </row>
    <row r="578" spans="1:6" s="8" customFormat="1" x14ac:dyDescent="0.2">
      <c r="A578" s="145">
        <v>5231</v>
      </c>
      <c r="B578" s="146" t="s">
        <v>1254</v>
      </c>
      <c r="C578" s="335">
        <v>565</v>
      </c>
      <c r="D578" s="149">
        <v>0</v>
      </c>
      <c r="E578" s="149">
        <v>0</v>
      </c>
      <c r="F578" s="148" t="str">
        <f t="shared" si="9"/>
        <v>-</v>
      </c>
    </row>
    <row r="579" spans="1:6" s="8" customFormat="1" x14ac:dyDescent="0.2">
      <c r="A579" s="145">
        <v>5232</v>
      </c>
      <c r="B579" s="146" t="s">
        <v>1255</v>
      </c>
      <c r="C579" s="335">
        <v>566</v>
      </c>
      <c r="D579" s="149">
        <v>0</v>
      </c>
      <c r="E579" s="149">
        <v>0</v>
      </c>
      <c r="F579" s="148" t="str">
        <f t="shared" si="9"/>
        <v>-</v>
      </c>
    </row>
    <row r="580" spans="1:6" s="8" customFormat="1" x14ac:dyDescent="0.2">
      <c r="A580" s="145">
        <v>524</v>
      </c>
      <c r="B580" s="146" t="s">
        <v>1365</v>
      </c>
      <c r="C580" s="335">
        <v>567</v>
      </c>
      <c r="D580" s="147">
        <f>SUM(D581:D582)</f>
        <v>0</v>
      </c>
      <c r="E580" s="147">
        <f>SUM(E581:E582)</f>
        <v>0</v>
      </c>
      <c r="F580" s="148" t="str">
        <f t="shared" si="9"/>
        <v>-</v>
      </c>
    </row>
    <row r="581" spans="1:6" s="8" customFormat="1" x14ac:dyDescent="0.2">
      <c r="A581" s="158">
        <v>5241</v>
      </c>
      <c r="B581" s="146" t="s">
        <v>1366</v>
      </c>
      <c r="C581" s="335">
        <v>568</v>
      </c>
      <c r="D581" s="149">
        <v>0</v>
      </c>
      <c r="E581" s="149">
        <v>0</v>
      </c>
      <c r="F581" s="148" t="str">
        <f t="shared" si="9"/>
        <v>-</v>
      </c>
    </row>
    <row r="582" spans="1:6" s="8" customFormat="1" x14ac:dyDescent="0.2">
      <c r="A582" s="158">
        <v>5242</v>
      </c>
      <c r="B582" s="146" t="s">
        <v>1315</v>
      </c>
      <c r="C582" s="335">
        <v>569</v>
      </c>
      <c r="D582" s="149">
        <v>0</v>
      </c>
      <c r="E582" s="149">
        <v>0</v>
      </c>
      <c r="F582" s="148" t="str">
        <f t="shared" si="9"/>
        <v>-</v>
      </c>
    </row>
    <row r="583" spans="1:6" s="8" customFormat="1" x14ac:dyDescent="0.2">
      <c r="A583" s="145">
        <v>53</v>
      </c>
      <c r="B583" s="146" t="s">
        <v>1367</v>
      </c>
      <c r="C583" s="335">
        <v>570</v>
      </c>
      <c r="D583" s="147">
        <f>D584+D588+D590+D593</f>
        <v>0</v>
      </c>
      <c r="E583" s="147">
        <f>E584+E588+E590+E593</f>
        <v>0</v>
      </c>
      <c r="F583" s="148" t="str">
        <f t="shared" si="9"/>
        <v>-</v>
      </c>
    </row>
    <row r="584" spans="1:6" s="8" customFormat="1" ht="24" x14ac:dyDescent="0.2">
      <c r="A584" s="145">
        <v>531</v>
      </c>
      <c r="B584" s="152" t="s">
        <v>1368</v>
      </c>
      <c r="C584" s="335">
        <v>571</v>
      </c>
      <c r="D584" s="147">
        <f>SUM(D585:D587)</f>
        <v>0</v>
      </c>
      <c r="E584" s="147">
        <f>SUM(E585:E587)</f>
        <v>0</v>
      </c>
      <c r="F584" s="148" t="str">
        <f t="shared" si="9"/>
        <v>-</v>
      </c>
    </row>
    <row r="585" spans="1:6" s="8" customFormat="1" x14ac:dyDescent="0.2">
      <c r="A585" s="145">
        <v>5312</v>
      </c>
      <c r="B585" s="146" t="s">
        <v>1261</v>
      </c>
      <c r="C585" s="335">
        <v>572</v>
      </c>
      <c r="D585" s="149">
        <v>0</v>
      </c>
      <c r="E585" s="149">
        <v>0</v>
      </c>
      <c r="F585" s="148" t="str">
        <f t="shared" si="9"/>
        <v>-</v>
      </c>
    </row>
    <row r="586" spans="1:6" s="8" customFormat="1" x14ac:dyDescent="0.2">
      <c r="A586" s="145">
        <v>5313</v>
      </c>
      <c r="B586" s="146" t="s">
        <v>1262</v>
      </c>
      <c r="C586" s="335">
        <v>573</v>
      </c>
      <c r="D586" s="149">
        <v>0</v>
      </c>
      <c r="E586" s="149">
        <v>0</v>
      </c>
      <c r="F586" s="148" t="str">
        <f t="shared" si="9"/>
        <v>-</v>
      </c>
    </row>
    <row r="587" spans="1:6" s="8" customFormat="1" x14ac:dyDescent="0.2">
      <c r="A587" s="145">
        <v>5314</v>
      </c>
      <c r="B587" s="146" t="s">
        <v>1263</v>
      </c>
      <c r="C587" s="335">
        <v>574</v>
      </c>
      <c r="D587" s="149">
        <v>0</v>
      </c>
      <c r="E587" s="149">
        <v>0</v>
      </c>
      <c r="F587" s="148" t="str">
        <f t="shared" si="9"/>
        <v>-</v>
      </c>
    </row>
    <row r="588" spans="1:6" s="8" customFormat="1" x14ac:dyDescent="0.2">
      <c r="A588" s="145">
        <v>532</v>
      </c>
      <c r="B588" s="146" t="s">
        <v>1369</v>
      </c>
      <c r="C588" s="335">
        <v>575</v>
      </c>
      <c r="D588" s="147">
        <f>D589</f>
        <v>0</v>
      </c>
      <c r="E588" s="147">
        <f>E589</f>
        <v>0</v>
      </c>
      <c r="F588" s="148" t="str">
        <f t="shared" si="9"/>
        <v>-</v>
      </c>
    </row>
    <row r="589" spans="1:6" s="8" customFormat="1" x14ac:dyDescent="0.2">
      <c r="A589" s="145">
        <v>5321</v>
      </c>
      <c r="B589" s="146" t="s">
        <v>1370</v>
      </c>
      <c r="C589" s="335">
        <v>576</v>
      </c>
      <c r="D589" s="149">
        <v>0</v>
      </c>
      <c r="E589" s="149">
        <v>0</v>
      </c>
      <c r="F589" s="148" t="str">
        <f t="shared" si="9"/>
        <v>-</v>
      </c>
    </row>
    <row r="590" spans="1:6" s="8" customFormat="1" ht="24" x14ac:dyDescent="0.2">
      <c r="A590" s="145">
        <v>533</v>
      </c>
      <c r="B590" s="146" t="s">
        <v>1371</v>
      </c>
      <c r="C590" s="335">
        <v>577</v>
      </c>
      <c r="D590" s="147">
        <f>SUM(D591:D592)</f>
        <v>0</v>
      </c>
      <c r="E590" s="147">
        <f>SUM(E591:E592)</f>
        <v>0</v>
      </c>
      <c r="F590" s="148" t="str">
        <f t="shared" si="9"/>
        <v>-</v>
      </c>
    </row>
    <row r="591" spans="1:6" s="8" customFormat="1" ht="24" x14ac:dyDescent="0.2">
      <c r="A591" s="145">
        <v>5331</v>
      </c>
      <c r="B591" s="152" t="s">
        <v>1372</v>
      </c>
      <c r="C591" s="335">
        <v>578</v>
      </c>
      <c r="D591" s="149">
        <v>0</v>
      </c>
      <c r="E591" s="149">
        <v>0</v>
      </c>
      <c r="F591" s="148" t="str">
        <f t="shared" si="9"/>
        <v>-</v>
      </c>
    </row>
    <row r="592" spans="1:6" s="8" customFormat="1" x14ac:dyDescent="0.2">
      <c r="A592" s="145">
        <v>5332</v>
      </c>
      <c r="B592" s="146" t="s">
        <v>1373</v>
      </c>
      <c r="C592" s="335">
        <v>579</v>
      </c>
      <c r="D592" s="149">
        <v>0</v>
      </c>
      <c r="E592" s="149">
        <v>0</v>
      </c>
      <c r="F592" s="148" t="str">
        <f t="shared" si="9"/>
        <v>-</v>
      </c>
    </row>
    <row r="593" spans="1:6" s="8" customFormat="1" x14ac:dyDescent="0.2">
      <c r="A593" s="158">
        <v>534</v>
      </c>
      <c r="B593" s="146" t="s">
        <v>1374</v>
      </c>
      <c r="C593" s="335">
        <v>580</v>
      </c>
      <c r="D593" s="147">
        <f>SUM(D594:D595)</f>
        <v>0</v>
      </c>
      <c r="E593" s="147">
        <f>SUM(E594:E595)</f>
        <v>0</v>
      </c>
      <c r="F593" s="148" t="str">
        <f t="shared" si="9"/>
        <v>-</v>
      </c>
    </row>
    <row r="594" spans="1:6" s="8" customFormat="1" x14ac:dyDescent="0.2">
      <c r="A594" s="145">
        <v>5341</v>
      </c>
      <c r="B594" s="146" t="s">
        <v>1375</v>
      </c>
      <c r="C594" s="335">
        <v>581</v>
      </c>
      <c r="D594" s="149">
        <v>0</v>
      </c>
      <c r="E594" s="149">
        <v>0</v>
      </c>
      <c r="F594" s="148" t="str">
        <f t="shared" si="9"/>
        <v>-</v>
      </c>
    </row>
    <row r="595" spans="1:6" s="8" customFormat="1" x14ac:dyDescent="0.2">
      <c r="A595" s="145">
        <v>5342</v>
      </c>
      <c r="B595" s="146" t="s">
        <v>1270</v>
      </c>
      <c r="C595" s="335">
        <v>582</v>
      </c>
      <c r="D595" s="149">
        <v>0</v>
      </c>
      <c r="E595" s="149">
        <v>0</v>
      </c>
      <c r="F595" s="148" t="str">
        <f t="shared" si="9"/>
        <v>-</v>
      </c>
    </row>
    <row r="596" spans="1:6" s="8" customFormat="1" x14ac:dyDescent="0.2">
      <c r="A596" s="145">
        <v>54</v>
      </c>
      <c r="B596" s="151" t="s">
        <v>1376</v>
      </c>
      <c r="C596" s="335">
        <v>583</v>
      </c>
      <c r="D596" s="147">
        <f>D597+D602+D606+D608+D615+D620</f>
        <v>0</v>
      </c>
      <c r="E596" s="147">
        <f>E597+E602+E606+E608+E615+E620</f>
        <v>0</v>
      </c>
      <c r="F596" s="148" t="str">
        <f t="shared" si="9"/>
        <v>-</v>
      </c>
    </row>
    <row r="597" spans="1:6" s="8" customFormat="1" ht="24" x14ac:dyDescent="0.2">
      <c r="A597" s="145">
        <v>541</v>
      </c>
      <c r="B597" s="146" t="s">
        <v>1377</v>
      </c>
      <c r="C597" s="335">
        <v>584</v>
      </c>
      <c r="D597" s="147">
        <f>SUM(D598:D601)</f>
        <v>0</v>
      </c>
      <c r="E597" s="147">
        <f>SUM(E598:E601)</f>
        <v>0</v>
      </c>
      <c r="F597" s="148" t="str">
        <f t="shared" si="9"/>
        <v>-</v>
      </c>
    </row>
    <row r="598" spans="1:6" s="8" customFormat="1" x14ac:dyDescent="0.2">
      <c r="A598" s="145">
        <v>5413</v>
      </c>
      <c r="B598" s="146" t="s">
        <v>1378</v>
      </c>
      <c r="C598" s="335">
        <v>585</v>
      </c>
      <c r="D598" s="149">
        <v>0</v>
      </c>
      <c r="E598" s="149">
        <v>0</v>
      </c>
      <c r="F598" s="148" t="str">
        <f t="shared" si="9"/>
        <v>-</v>
      </c>
    </row>
    <row r="599" spans="1:6" s="8" customFormat="1" x14ac:dyDescent="0.2">
      <c r="A599" s="145">
        <v>5414</v>
      </c>
      <c r="B599" s="146" t="s">
        <v>1379</v>
      </c>
      <c r="C599" s="335">
        <v>586</v>
      </c>
      <c r="D599" s="149">
        <v>0</v>
      </c>
      <c r="E599" s="149">
        <v>0</v>
      </c>
      <c r="F599" s="148" t="str">
        <f t="shared" si="9"/>
        <v>-</v>
      </c>
    </row>
    <row r="600" spans="1:6" s="8" customFormat="1" x14ac:dyDescent="0.2">
      <c r="A600" s="145">
        <v>5415</v>
      </c>
      <c r="B600" s="146" t="s">
        <v>1380</v>
      </c>
      <c r="C600" s="335">
        <v>587</v>
      </c>
      <c r="D600" s="149">
        <v>0</v>
      </c>
      <c r="E600" s="149">
        <v>0</v>
      </c>
      <c r="F600" s="148" t="str">
        <f t="shared" si="9"/>
        <v>-</v>
      </c>
    </row>
    <row r="601" spans="1:6" s="8" customFormat="1" x14ac:dyDescent="0.2">
      <c r="A601" s="145">
        <v>5416</v>
      </c>
      <c r="B601" s="146" t="s">
        <v>1381</v>
      </c>
      <c r="C601" s="335">
        <v>588</v>
      </c>
      <c r="D601" s="149">
        <v>0</v>
      </c>
      <c r="E601" s="149">
        <v>0</v>
      </c>
      <c r="F601" s="148" t="str">
        <f t="shared" si="9"/>
        <v>-</v>
      </c>
    </row>
    <row r="602" spans="1:6" s="8" customFormat="1" ht="24" x14ac:dyDescent="0.2">
      <c r="A602" s="145">
        <v>542</v>
      </c>
      <c r="B602" s="146" t="s">
        <v>1382</v>
      </c>
      <c r="C602" s="335">
        <v>589</v>
      </c>
      <c r="D602" s="147">
        <f>SUM(D603:D605)</f>
        <v>0</v>
      </c>
      <c r="E602" s="147">
        <f>SUM(E603:E605)</f>
        <v>0</v>
      </c>
      <c r="F602" s="148" t="str">
        <f t="shared" si="9"/>
        <v>-</v>
      </c>
    </row>
    <row r="603" spans="1:6" s="8" customFormat="1" x14ac:dyDescent="0.2">
      <c r="A603" s="145">
        <v>5422</v>
      </c>
      <c r="B603" s="146" t="s">
        <v>1383</v>
      </c>
      <c r="C603" s="335">
        <v>590</v>
      </c>
      <c r="D603" s="149">
        <v>0</v>
      </c>
      <c r="E603" s="149">
        <v>0</v>
      </c>
      <c r="F603" s="148" t="str">
        <f t="shared" si="9"/>
        <v>-</v>
      </c>
    </row>
    <row r="604" spans="1:6" s="8" customFormat="1" x14ac:dyDescent="0.2">
      <c r="A604" s="145">
        <v>5423</v>
      </c>
      <c r="B604" s="146" t="s">
        <v>1384</v>
      </c>
      <c r="C604" s="335">
        <v>591</v>
      </c>
      <c r="D604" s="149">
        <v>0</v>
      </c>
      <c r="E604" s="149">
        <v>0</v>
      </c>
      <c r="F604" s="148" t="str">
        <f t="shared" si="9"/>
        <v>-</v>
      </c>
    </row>
    <row r="605" spans="1:6" s="8" customFormat="1" x14ac:dyDescent="0.2">
      <c r="A605" s="145">
        <v>5424</v>
      </c>
      <c r="B605" s="146" t="s">
        <v>1385</v>
      </c>
      <c r="C605" s="335">
        <v>592</v>
      </c>
      <c r="D605" s="149">
        <v>0</v>
      </c>
      <c r="E605" s="149">
        <v>0</v>
      </c>
      <c r="F605" s="148" t="str">
        <f t="shared" si="9"/>
        <v>-</v>
      </c>
    </row>
    <row r="606" spans="1:6" s="8" customFormat="1" x14ac:dyDescent="0.2">
      <c r="A606" s="145">
        <v>543</v>
      </c>
      <c r="B606" s="146" t="s">
        <v>1386</v>
      </c>
      <c r="C606" s="335">
        <v>593</v>
      </c>
      <c r="D606" s="147">
        <f>D607</f>
        <v>0</v>
      </c>
      <c r="E606" s="147">
        <f>E607</f>
        <v>0</v>
      </c>
      <c r="F606" s="148" t="str">
        <f t="shared" si="9"/>
        <v>-</v>
      </c>
    </row>
    <row r="607" spans="1:6" s="8" customFormat="1" x14ac:dyDescent="0.2">
      <c r="A607" s="145">
        <v>5431</v>
      </c>
      <c r="B607" s="146" t="s">
        <v>1387</v>
      </c>
      <c r="C607" s="335">
        <v>594</v>
      </c>
      <c r="D607" s="149">
        <v>0</v>
      </c>
      <c r="E607" s="149">
        <v>0</v>
      </c>
      <c r="F607" s="148" t="str">
        <f t="shared" si="9"/>
        <v>-</v>
      </c>
    </row>
    <row r="608" spans="1:6" s="8" customFormat="1" ht="24" x14ac:dyDescent="0.2">
      <c r="A608" s="145">
        <v>544</v>
      </c>
      <c r="B608" s="146" t="s">
        <v>1388</v>
      </c>
      <c r="C608" s="335">
        <v>595</v>
      </c>
      <c r="D608" s="147">
        <f>SUM(D609:D614)</f>
        <v>0</v>
      </c>
      <c r="E608" s="147">
        <f>SUM(E609:E614)</f>
        <v>0</v>
      </c>
      <c r="F608" s="148" t="str">
        <f t="shared" si="9"/>
        <v>-</v>
      </c>
    </row>
    <row r="609" spans="1:6" s="8" customFormat="1" x14ac:dyDescent="0.2">
      <c r="A609" s="145">
        <v>5443</v>
      </c>
      <c r="B609" s="146" t="s">
        <v>1389</v>
      </c>
      <c r="C609" s="335">
        <v>596</v>
      </c>
      <c r="D609" s="149">
        <v>0</v>
      </c>
      <c r="E609" s="149">
        <v>0</v>
      </c>
      <c r="F609" s="148" t="str">
        <f t="shared" si="9"/>
        <v>-</v>
      </c>
    </row>
    <row r="610" spans="1:6" s="8" customFormat="1" x14ac:dyDescent="0.2">
      <c r="A610" s="145">
        <v>5444</v>
      </c>
      <c r="B610" s="151" t="s">
        <v>1390</v>
      </c>
      <c r="C610" s="335">
        <v>597</v>
      </c>
      <c r="D610" s="149">
        <v>0</v>
      </c>
      <c r="E610" s="149">
        <v>0</v>
      </c>
      <c r="F610" s="148" t="str">
        <f t="shared" si="9"/>
        <v>-</v>
      </c>
    </row>
    <row r="611" spans="1:6" s="8" customFormat="1" ht="24" x14ac:dyDescent="0.2">
      <c r="A611" s="158">
        <v>5445</v>
      </c>
      <c r="B611" s="146" t="s">
        <v>1391</v>
      </c>
      <c r="C611" s="335">
        <v>598</v>
      </c>
      <c r="D611" s="149">
        <v>0</v>
      </c>
      <c r="E611" s="149">
        <v>0</v>
      </c>
      <c r="F611" s="148" t="str">
        <f t="shared" si="9"/>
        <v>-</v>
      </c>
    </row>
    <row r="612" spans="1:6" s="8" customFormat="1" x14ac:dyDescent="0.2">
      <c r="A612" s="145">
        <v>5446</v>
      </c>
      <c r="B612" s="146" t="s">
        <v>1392</v>
      </c>
      <c r="C612" s="335">
        <v>599</v>
      </c>
      <c r="D612" s="149">
        <v>0</v>
      </c>
      <c r="E612" s="149">
        <v>0</v>
      </c>
      <c r="F612" s="148" t="str">
        <f t="shared" si="9"/>
        <v>-</v>
      </c>
    </row>
    <row r="613" spans="1:6" s="8" customFormat="1" x14ac:dyDescent="0.2">
      <c r="A613" s="145">
        <v>5447</v>
      </c>
      <c r="B613" s="146" t="s">
        <v>1393</v>
      </c>
      <c r="C613" s="335">
        <v>600</v>
      </c>
      <c r="D613" s="149">
        <v>0</v>
      </c>
      <c r="E613" s="149">
        <v>0</v>
      </c>
      <c r="F613" s="148" t="str">
        <f t="shared" si="9"/>
        <v>-</v>
      </c>
    </row>
    <row r="614" spans="1:6" s="8" customFormat="1" x14ac:dyDescent="0.2">
      <c r="A614" s="145">
        <v>5448</v>
      </c>
      <c r="B614" s="146" t="s">
        <v>1394</v>
      </c>
      <c r="C614" s="335">
        <v>601</v>
      </c>
      <c r="D614" s="149">
        <v>0</v>
      </c>
      <c r="E614" s="149">
        <v>0</v>
      </c>
      <c r="F614" s="148" t="str">
        <f t="shared" si="9"/>
        <v>-</v>
      </c>
    </row>
    <row r="615" spans="1:6" s="8" customFormat="1" ht="24" x14ac:dyDescent="0.2">
      <c r="A615" s="145">
        <v>545</v>
      </c>
      <c r="B615" s="146" t="s">
        <v>1395</v>
      </c>
      <c r="C615" s="335">
        <v>602</v>
      </c>
      <c r="D615" s="147">
        <f>SUM(D616:D619)</f>
        <v>0</v>
      </c>
      <c r="E615" s="147">
        <f>SUM(E616:E619)</f>
        <v>0</v>
      </c>
      <c r="F615" s="148" t="str">
        <f t="shared" ref="F615:F650" si="10">IF(D615&lt;&gt;0,IF(E615/D615&gt;=100,"&gt;&gt;100",E615/D615*100),"-")</f>
        <v>-</v>
      </c>
    </row>
    <row r="616" spans="1:6" s="8" customFormat="1" x14ac:dyDescent="0.2">
      <c r="A616" s="145">
        <v>5453</v>
      </c>
      <c r="B616" s="151" t="s">
        <v>1396</v>
      </c>
      <c r="C616" s="335">
        <v>603</v>
      </c>
      <c r="D616" s="149">
        <v>0</v>
      </c>
      <c r="E616" s="149">
        <v>0</v>
      </c>
      <c r="F616" s="148" t="str">
        <f t="shared" si="10"/>
        <v>-</v>
      </c>
    </row>
    <row r="617" spans="1:6" s="8" customFormat="1" x14ac:dyDescent="0.2">
      <c r="A617" s="145">
        <v>5454</v>
      </c>
      <c r="B617" s="146" t="s">
        <v>1397</v>
      </c>
      <c r="C617" s="335">
        <v>604</v>
      </c>
      <c r="D617" s="149">
        <v>0</v>
      </c>
      <c r="E617" s="149">
        <v>0</v>
      </c>
      <c r="F617" s="148" t="str">
        <f t="shared" si="10"/>
        <v>-</v>
      </c>
    </row>
    <row r="618" spans="1:6" s="8" customFormat="1" x14ac:dyDescent="0.2">
      <c r="A618" s="145">
        <v>5455</v>
      </c>
      <c r="B618" s="146" t="s">
        <v>1398</v>
      </c>
      <c r="C618" s="335">
        <v>605</v>
      </c>
      <c r="D618" s="149">
        <v>0</v>
      </c>
      <c r="E618" s="149">
        <v>0</v>
      </c>
      <c r="F618" s="148" t="str">
        <f t="shared" si="10"/>
        <v>-</v>
      </c>
    </row>
    <row r="619" spans="1:6" s="8" customFormat="1" x14ac:dyDescent="0.2">
      <c r="A619" s="145">
        <v>5456</v>
      </c>
      <c r="B619" s="146" t="s">
        <v>1399</v>
      </c>
      <c r="C619" s="335">
        <v>606</v>
      </c>
      <c r="D619" s="149">
        <v>0</v>
      </c>
      <c r="E619" s="149">
        <v>0</v>
      </c>
      <c r="F619" s="148" t="str">
        <f t="shared" si="10"/>
        <v>-</v>
      </c>
    </row>
    <row r="620" spans="1:6" s="8" customFormat="1" x14ac:dyDescent="0.2">
      <c r="A620" s="145">
        <v>547</v>
      </c>
      <c r="B620" s="146" t="s">
        <v>1400</v>
      </c>
      <c r="C620" s="335">
        <v>607</v>
      </c>
      <c r="D620" s="147">
        <f>SUM(D621:D627)</f>
        <v>0</v>
      </c>
      <c r="E620" s="147">
        <f>SUM(E621:E627)</f>
        <v>0</v>
      </c>
      <c r="F620" s="148" t="str">
        <f t="shared" si="10"/>
        <v>-</v>
      </c>
    </row>
    <row r="621" spans="1:6" s="8" customFormat="1" x14ac:dyDescent="0.2">
      <c r="A621" s="145">
        <v>5471</v>
      </c>
      <c r="B621" s="146" t="s">
        <v>1401</v>
      </c>
      <c r="C621" s="335">
        <v>608</v>
      </c>
      <c r="D621" s="149">
        <v>0</v>
      </c>
      <c r="E621" s="149">
        <v>0</v>
      </c>
      <c r="F621" s="148" t="str">
        <f t="shared" si="10"/>
        <v>-</v>
      </c>
    </row>
    <row r="622" spans="1:6" s="8" customFormat="1" x14ac:dyDescent="0.2">
      <c r="A622" s="145">
        <v>5472</v>
      </c>
      <c r="B622" s="146" t="s">
        <v>1402</v>
      </c>
      <c r="C622" s="335">
        <v>609</v>
      </c>
      <c r="D622" s="149">
        <v>0</v>
      </c>
      <c r="E622" s="149">
        <v>0</v>
      </c>
      <c r="F622" s="148" t="str">
        <f t="shared" si="10"/>
        <v>-</v>
      </c>
    </row>
    <row r="623" spans="1:6" s="8" customFormat="1" x14ac:dyDescent="0.2">
      <c r="A623" s="145">
        <v>5473</v>
      </c>
      <c r="B623" s="146" t="s">
        <v>1403</v>
      </c>
      <c r="C623" s="335">
        <v>610</v>
      </c>
      <c r="D623" s="149">
        <v>0</v>
      </c>
      <c r="E623" s="149">
        <v>0</v>
      </c>
      <c r="F623" s="148" t="str">
        <f t="shared" si="10"/>
        <v>-</v>
      </c>
    </row>
    <row r="624" spans="1:6" s="8" customFormat="1" x14ac:dyDescent="0.2">
      <c r="A624" s="145">
        <v>5474</v>
      </c>
      <c r="B624" s="146" t="s">
        <v>1404</v>
      </c>
      <c r="C624" s="335">
        <v>611</v>
      </c>
      <c r="D624" s="149">
        <v>0</v>
      </c>
      <c r="E624" s="149">
        <v>0</v>
      </c>
      <c r="F624" s="148" t="str">
        <f t="shared" si="10"/>
        <v>-</v>
      </c>
    </row>
    <row r="625" spans="1:6" s="8" customFormat="1" x14ac:dyDescent="0.2">
      <c r="A625" s="145">
        <v>5475</v>
      </c>
      <c r="B625" s="146" t="s">
        <v>1405</v>
      </c>
      <c r="C625" s="335">
        <v>612</v>
      </c>
      <c r="D625" s="149">
        <v>0</v>
      </c>
      <c r="E625" s="149">
        <v>0</v>
      </c>
      <c r="F625" s="148" t="str">
        <f t="shared" si="10"/>
        <v>-</v>
      </c>
    </row>
    <row r="626" spans="1:6" s="8" customFormat="1" ht="24" x14ac:dyDescent="0.2">
      <c r="A626" s="145">
        <v>5476</v>
      </c>
      <c r="B626" s="146" t="s">
        <v>1406</v>
      </c>
      <c r="C626" s="335">
        <v>613</v>
      </c>
      <c r="D626" s="149">
        <v>0</v>
      </c>
      <c r="E626" s="149">
        <v>0</v>
      </c>
      <c r="F626" s="148" t="str">
        <f t="shared" si="10"/>
        <v>-</v>
      </c>
    </row>
    <row r="627" spans="1:6" s="8" customFormat="1" ht="24" x14ac:dyDescent="0.2">
      <c r="A627" s="145">
        <v>5477</v>
      </c>
      <c r="B627" s="146" t="s">
        <v>1407</v>
      </c>
      <c r="C627" s="335">
        <v>614</v>
      </c>
      <c r="D627" s="149">
        <v>0</v>
      </c>
      <c r="E627" s="149">
        <v>0</v>
      </c>
      <c r="F627" s="148" t="str">
        <f t="shared" si="10"/>
        <v>-</v>
      </c>
    </row>
    <row r="628" spans="1:6" s="8" customFormat="1" x14ac:dyDescent="0.2">
      <c r="A628" s="145">
        <v>55</v>
      </c>
      <c r="B628" s="146" t="s">
        <v>1408</v>
      </c>
      <c r="C628" s="335">
        <v>615</v>
      </c>
      <c r="D628" s="147">
        <f>D629+D632+D635</f>
        <v>0</v>
      </c>
      <c r="E628" s="147">
        <f>E629+E632+E635</f>
        <v>0</v>
      </c>
      <c r="F628" s="148" t="str">
        <f t="shared" si="10"/>
        <v>-</v>
      </c>
    </row>
    <row r="629" spans="1:6" s="8" customFormat="1" x14ac:dyDescent="0.2">
      <c r="A629" s="145">
        <v>551</v>
      </c>
      <c r="B629" s="146" t="s">
        <v>1409</v>
      </c>
      <c r="C629" s="335">
        <v>616</v>
      </c>
      <c r="D629" s="147">
        <f>SUM(D630:D631)</f>
        <v>0</v>
      </c>
      <c r="E629" s="147">
        <f>SUM(E630:E631)</f>
        <v>0</v>
      </c>
      <c r="F629" s="148" t="str">
        <f t="shared" si="10"/>
        <v>-</v>
      </c>
    </row>
    <row r="630" spans="1:6" s="8" customFormat="1" x14ac:dyDescent="0.2">
      <c r="A630" s="145">
        <v>5511</v>
      </c>
      <c r="B630" s="146" t="s">
        <v>1410</v>
      </c>
      <c r="C630" s="335">
        <v>617</v>
      </c>
      <c r="D630" s="149">
        <v>0</v>
      </c>
      <c r="E630" s="149">
        <v>0</v>
      </c>
      <c r="F630" s="148" t="str">
        <f t="shared" si="10"/>
        <v>-</v>
      </c>
    </row>
    <row r="631" spans="1:6" s="8" customFormat="1" x14ac:dyDescent="0.2">
      <c r="A631" s="145">
        <v>5512</v>
      </c>
      <c r="B631" s="146" t="s">
        <v>1411</v>
      </c>
      <c r="C631" s="335">
        <v>618</v>
      </c>
      <c r="D631" s="149">
        <v>0</v>
      </c>
      <c r="E631" s="149">
        <v>0</v>
      </c>
      <c r="F631" s="148" t="str">
        <f t="shared" si="10"/>
        <v>-</v>
      </c>
    </row>
    <row r="632" spans="1:6" s="8" customFormat="1" x14ac:dyDescent="0.2">
      <c r="A632" s="145">
        <v>552</v>
      </c>
      <c r="B632" s="146" t="s">
        <v>1412</v>
      </c>
      <c r="C632" s="335">
        <v>619</v>
      </c>
      <c r="D632" s="147">
        <f>SUM(D633:D634)</f>
        <v>0</v>
      </c>
      <c r="E632" s="147">
        <f>SUM(E633:E634)</f>
        <v>0</v>
      </c>
      <c r="F632" s="148" t="str">
        <f t="shared" si="10"/>
        <v>-</v>
      </c>
    </row>
    <row r="633" spans="1:6" s="8" customFormat="1" x14ac:dyDescent="0.2">
      <c r="A633" s="145">
        <v>5521</v>
      </c>
      <c r="B633" s="146" t="s">
        <v>1413</v>
      </c>
      <c r="C633" s="335">
        <v>620</v>
      </c>
      <c r="D633" s="149">
        <v>0</v>
      </c>
      <c r="E633" s="149">
        <v>0</v>
      </c>
      <c r="F633" s="148" t="str">
        <f t="shared" si="10"/>
        <v>-</v>
      </c>
    </row>
    <row r="634" spans="1:6" s="8" customFormat="1" x14ac:dyDescent="0.2">
      <c r="A634" s="145">
        <v>5522</v>
      </c>
      <c r="B634" s="146" t="s">
        <v>1414</v>
      </c>
      <c r="C634" s="335">
        <v>621</v>
      </c>
      <c r="D634" s="149">
        <v>0</v>
      </c>
      <c r="E634" s="149">
        <v>0</v>
      </c>
      <c r="F634" s="148" t="str">
        <f t="shared" si="10"/>
        <v>-</v>
      </c>
    </row>
    <row r="635" spans="1:6" s="8" customFormat="1" x14ac:dyDescent="0.2">
      <c r="A635" s="145">
        <v>553</v>
      </c>
      <c r="B635" s="146" t="s">
        <v>1415</v>
      </c>
      <c r="C635" s="335">
        <v>622</v>
      </c>
      <c r="D635" s="147">
        <f>SUM(D636:D637)</f>
        <v>0</v>
      </c>
      <c r="E635" s="147">
        <f>SUM(E636:E637)</f>
        <v>0</v>
      </c>
      <c r="F635" s="148" t="str">
        <f t="shared" si="10"/>
        <v>-</v>
      </c>
    </row>
    <row r="636" spans="1:6" s="8" customFormat="1" x14ac:dyDescent="0.2">
      <c r="A636" s="145">
        <v>5531</v>
      </c>
      <c r="B636" s="151" t="s">
        <v>1416</v>
      </c>
      <c r="C636" s="335">
        <v>623</v>
      </c>
      <c r="D636" s="149">
        <v>0</v>
      </c>
      <c r="E636" s="149">
        <v>0</v>
      </c>
      <c r="F636" s="148" t="str">
        <f t="shared" si="10"/>
        <v>-</v>
      </c>
    </row>
    <row r="637" spans="1:6" s="8" customFormat="1" x14ac:dyDescent="0.2">
      <c r="A637" s="145">
        <v>5532</v>
      </c>
      <c r="B637" s="146" t="s">
        <v>1417</v>
      </c>
      <c r="C637" s="335">
        <v>624</v>
      </c>
      <c r="D637" s="149">
        <v>0</v>
      </c>
      <c r="E637" s="149">
        <v>0</v>
      </c>
      <c r="F637" s="148" t="str">
        <f t="shared" si="10"/>
        <v>-</v>
      </c>
    </row>
    <row r="638" spans="1:6" s="8" customFormat="1" x14ac:dyDescent="0.2">
      <c r="A638" s="145" t="s">
        <v>1095</v>
      </c>
      <c r="B638" s="146" t="s">
        <v>1418</v>
      </c>
      <c r="C638" s="335">
        <v>625</v>
      </c>
      <c r="D638" s="147">
        <f>IF(D423-D531&gt;=0,D423-D531,0)</f>
        <v>0</v>
      </c>
      <c r="E638" s="147">
        <f>IF(E423-E531&gt;=0,E423-E531,0)</f>
        <v>0</v>
      </c>
      <c r="F638" s="148" t="str">
        <f t="shared" si="10"/>
        <v>-</v>
      </c>
    </row>
    <row r="639" spans="1:6" s="8" customFormat="1" x14ac:dyDescent="0.2">
      <c r="A639" s="145" t="s">
        <v>1095</v>
      </c>
      <c r="B639" s="146" t="s">
        <v>1419</v>
      </c>
      <c r="C639" s="335">
        <v>626</v>
      </c>
      <c r="D639" s="147">
        <f>IF(D531-D423&gt;=0,D531-D423,0)</f>
        <v>0</v>
      </c>
      <c r="E639" s="147">
        <f>IF(E531-E423&gt;=0,E531-E423,0)</f>
        <v>0</v>
      </c>
      <c r="F639" s="148" t="str">
        <f t="shared" si="10"/>
        <v>-</v>
      </c>
    </row>
    <row r="640" spans="1:6" s="8" customFormat="1" x14ac:dyDescent="0.2">
      <c r="A640" s="145">
        <v>92213</v>
      </c>
      <c r="B640" s="146" t="s">
        <v>1420</v>
      </c>
      <c r="C640" s="335">
        <v>627</v>
      </c>
      <c r="D640" s="149">
        <v>0</v>
      </c>
      <c r="E640" s="149">
        <v>0</v>
      </c>
      <c r="F640" s="148" t="str">
        <f t="shared" si="10"/>
        <v>-</v>
      </c>
    </row>
    <row r="641" spans="1:6" s="8" customFormat="1" x14ac:dyDescent="0.2">
      <c r="A641" s="145">
        <v>92223</v>
      </c>
      <c r="B641" s="146" t="s">
        <v>1421</v>
      </c>
      <c r="C641" s="335">
        <v>628</v>
      </c>
      <c r="D641" s="149">
        <v>0</v>
      </c>
      <c r="E641" s="149">
        <v>0</v>
      </c>
      <c r="F641" s="148" t="str">
        <f t="shared" si="10"/>
        <v>-</v>
      </c>
    </row>
    <row r="642" spans="1:6" s="8" customFormat="1" x14ac:dyDescent="0.2">
      <c r="A642" s="145" t="s">
        <v>1095</v>
      </c>
      <c r="B642" s="146" t="s">
        <v>1422</v>
      </c>
      <c r="C642" s="335">
        <v>629</v>
      </c>
      <c r="D642" s="147">
        <f>D415+D423</f>
        <v>2065751</v>
      </c>
      <c r="E642" s="147">
        <f>E415+E423</f>
        <v>2716107</v>
      </c>
      <c r="F642" s="148">
        <f t="shared" si="10"/>
        <v>131.48278761573877</v>
      </c>
    </row>
    <row r="643" spans="1:6" s="8" customFormat="1" x14ac:dyDescent="0.2">
      <c r="A643" s="145" t="s">
        <v>1095</v>
      </c>
      <c r="B643" s="146" t="s">
        <v>1423</v>
      </c>
      <c r="C643" s="335">
        <v>630</v>
      </c>
      <c r="D643" s="147">
        <f>D416+D531</f>
        <v>820474</v>
      </c>
      <c r="E643" s="147">
        <f>E416+E531</f>
        <v>3668269</v>
      </c>
      <c r="F643" s="148">
        <f t="shared" si="10"/>
        <v>447.09143738863145</v>
      </c>
    </row>
    <row r="644" spans="1:6" s="8" customFormat="1" x14ac:dyDescent="0.2">
      <c r="A644" s="145" t="s">
        <v>1095</v>
      </c>
      <c r="B644" s="146" t="s">
        <v>1424</v>
      </c>
      <c r="C644" s="335">
        <v>631</v>
      </c>
      <c r="D644" s="147">
        <f>IF(D642&gt;=D643,D642-D643,0)</f>
        <v>1245277</v>
      </c>
      <c r="E644" s="147">
        <f>IF(E642&gt;=E643,E642-E643,0)</f>
        <v>0</v>
      </c>
      <c r="F644" s="148">
        <f t="shared" si="10"/>
        <v>0</v>
      </c>
    </row>
    <row r="645" spans="1:6" s="8" customFormat="1" x14ac:dyDescent="0.2">
      <c r="A645" s="145" t="s">
        <v>1095</v>
      </c>
      <c r="B645" s="146" t="s">
        <v>1425</v>
      </c>
      <c r="C645" s="335">
        <v>632</v>
      </c>
      <c r="D645" s="147">
        <f>IF(D643&gt;=D642,D643-D642,0)</f>
        <v>0</v>
      </c>
      <c r="E645" s="147">
        <f>IF(E643&gt;=E642,E643-E642,0)</f>
        <v>952162</v>
      </c>
      <c r="F645" s="148" t="str">
        <f t="shared" si="10"/>
        <v>-</v>
      </c>
    </row>
    <row r="646" spans="1:6" s="8" customFormat="1" x14ac:dyDescent="0.2">
      <c r="A646" s="158" t="s">
        <v>1426</v>
      </c>
      <c r="B646" s="146" t="s">
        <v>1427</v>
      </c>
      <c r="C646" s="335">
        <v>633</v>
      </c>
      <c r="D646" s="147">
        <f>IF(D419-D420+D640-D641&gt;=0,D419-D420+D640-D641,0)</f>
        <v>0</v>
      </c>
      <c r="E646" s="147">
        <f>IF(E419-E420+E640-E641&gt;=0,E419-E420+E640-E641,0)</f>
        <v>0</v>
      </c>
      <c r="F646" s="148" t="str">
        <f t="shared" si="10"/>
        <v>-</v>
      </c>
    </row>
    <row r="647" spans="1:6" s="8" customFormat="1" x14ac:dyDescent="0.2">
      <c r="A647" s="158" t="s">
        <v>1428</v>
      </c>
      <c r="B647" s="146" t="s">
        <v>1429</v>
      </c>
      <c r="C647" s="335">
        <v>634</v>
      </c>
      <c r="D647" s="147">
        <f>IF(D420-D419+D641-D640&gt;=0,D420-D419+D641-D640,0)</f>
        <v>0</v>
      </c>
      <c r="E647" s="147">
        <f>IF(E420-E419+E641-E640&gt;=0,E420-E419+E641-E640,0)</f>
        <v>0</v>
      </c>
      <c r="F647" s="148" t="str">
        <f t="shared" si="10"/>
        <v>-</v>
      </c>
    </row>
    <row r="648" spans="1:6" s="8" customFormat="1" x14ac:dyDescent="0.2">
      <c r="A648" s="145" t="s">
        <v>1095</v>
      </c>
      <c r="B648" s="146" t="s">
        <v>1430</v>
      </c>
      <c r="C648" s="335">
        <v>635</v>
      </c>
      <c r="D648" s="147">
        <f>IF(D644+D646-D645-D647&gt;=0,D644+D646-D645-D647,0)</f>
        <v>1245277</v>
      </c>
      <c r="E648" s="147">
        <f>IF(E644+E646-E645-E647&gt;=0,E644+E646-E645-E647,0)</f>
        <v>0</v>
      </c>
      <c r="F648" s="148">
        <f t="shared" si="10"/>
        <v>0</v>
      </c>
    </row>
    <row r="649" spans="1:6" s="8" customFormat="1" x14ac:dyDescent="0.2">
      <c r="A649" s="145" t="s">
        <v>1095</v>
      </c>
      <c r="B649" s="146" t="s">
        <v>1431</v>
      </c>
      <c r="C649" s="335">
        <v>636</v>
      </c>
      <c r="D649" s="147">
        <f>IF(D645+D647-D644-D646&gt;=0,D645+D647-D644-D646,0)</f>
        <v>0</v>
      </c>
      <c r="E649" s="147">
        <f>IF(E645+E647-E644-E646&gt;=0,E645+E647-E644-E646,0)</f>
        <v>952162</v>
      </c>
      <c r="F649" s="148" t="str">
        <f t="shared" si="10"/>
        <v>-</v>
      </c>
    </row>
    <row r="650" spans="1:6" s="8" customFormat="1" ht="24" x14ac:dyDescent="0.2">
      <c r="A650" s="154" t="s">
        <v>1432</v>
      </c>
      <c r="B650" s="155" t="s">
        <v>1433</v>
      </c>
      <c r="C650" s="338">
        <v>637</v>
      </c>
      <c r="D650" s="156">
        <v>0</v>
      </c>
      <c r="E650" s="156">
        <v>0</v>
      </c>
      <c r="F650" s="157" t="str">
        <f t="shared" si="10"/>
        <v>-</v>
      </c>
    </row>
    <row r="651" spans="1:6" s="8" customFormat="1" ht="15" customHeight="1" x14ac:dyDescent="0.2">
      <c r="A651" s="403" t="s">
        <v>1434</v>
      </c>
      <c r="B651" s="404"/>
      <c r="C651" s="339"/>
      <c r="D651" s="143"/>
      <c r="E651" s="143"/>
      <c r="F651" s="144"/>
    </row>
    <row r="652" spans="1:6" s="8" customFormat="1" x14ac:dyDescent="0.2">
      <c r="A652" s="145">
        <v>11</v>
      </c>
      <c r="B652" s="146" t="s">
        <v>1435</v>
      </c>
      <c r="C652" s="335">
        <v>638</v>
      </c>
      <c r="D652" s="149">
        <v>2167949</v>
      </c>
      <c r="E652" s="149">
        <v>1177564</v>
      </c>
      <c r="F652" s="148">
        <f t="shared" ref="F652:F677" si="11">IF(D652&lt;&gt;0,IF(E652/D652&gt;=100,"&gt;&gt;100",E652/D652*100),"-")</f>
        <v>54.316960408201489</v>
      </c>
    </row>
    <row r="653" spans="1:6" s="8" customFormat="1" x14ac:dyDescent="0.2">
      <c r="A653" s="145" t="s">
        <v>1436</v>
      </c>
      <c r="B653" s="146" t="s">
        <v>1437</v>
      </c>
      <c r="C653" s="335">
        <v>639</v>
      </c>
      <c r="D653" s="149">
        <v>4490972</v>
      </c>
      <c r="E653" s="149">
        <v>3126818</v>
      </c>
      <c r="F653" s="148">
        <f t="shared" si="11"/>
        <v>69.624526717156115</v>
      </c>
    </row>
    <row r="654" spans="1:6" s="8" customFormat="1" x14ac:dyDescent="0.2">
      <c r="A654" s="145" t="s">
        <v>1438</v>
      </c>
      <c r="B654" s="146" t="s">
        <v>1439</v>
      </c>
      <c r="C654" s="335">
        <v>640</v>
      </c>
      <c r="D654" s="149">
        <v>1892804</v>
      </c>
      <c r="E654" s="149">
        <v>3512742</v>
      </c>
      <c r="F654" s="148">
        <f t="shared" si="11"/>
        <v>185.58403300077558</v>
      </c>
    </row>
    <row r="655" spans="1:6" s="8" customFormat="1" x14ac:dyDescent="0.2">
      <c r="A655" s="145">
        <v>11</v>
      </c>
      <c r="B655" s="146" t="s">
        <v>1440</v>
      </c>
      <c r="C655" s="335">
        <v>641</v>
      </c>
      <c r="D655" s="147">
        <f>+D652+D653-D654</f>
        <v>4766117</v>
      </c>
      <c r="E655" s="147">
        <f>+E652+E653-E654</f>
        <v>791640</v>
      </c>
      <c r="F655" s="150">
        <f t="shared" si="11"/>
        <v>16.609747515640091</v>
      </c>
    </row>
    <row r="656" spans="1:6" s="8" customFormat="1" ht="24" x14ac:dyDescent="0.2">
      <c r="A656" s="145" t="s">
        <v>1095</v>
      </c>
      <c r="B656" s="146" t="s">
        <v>1441</v>
      </c>
      <c r="C656" s="335">
        <v>642</v>
      </c>
      <c r="D656" s="149">
        <v>7</v>
      </c>
      <c r="E656" s="149">
        <v>10</v>
      </c>
      <c r="F656" s="148">
        <f t="shared" si="11"/>
        <v>142.85714285714286</v>
      </c>
    </row>
    <row r="657" spans="1:6" s="8" customFormat="1" ht="24" x14ac:dyDescent="0.2">
      <c r="A657" s="145" t="s">
        <v>1095</v>
      </c>
      <c r="B657" s="146" t="s">
        <v>1442</v>
      </c>
      <c r="C657" s="335">
        <v>643</v>
      </c>
      <c r="D657" s="149">
        <v>0</v>
      </c>
      <c r="E657" s="149">
        <v>0</v>
      </c>
      <c r="F657" s="148" t="str">
        <f t="shared" si="11"/>
        <v>-</v>
      </c>
    </row>
    <row r="658" spans="1:6" s="8" customFormat="1" x14ac:dyDescent="0.2">
      <c r="A658" s="145" t="s">
        <v>1095</v>
      </c>
      <c r="B658" s="146" t="s">
        <v>1443</v>
      </c>
      <c r="C658" s="335">
        <v>644</v>
      </c>
      <c r="D658" s="149">
        <v>6</v>
      </c>
      <c r="E658" s="149">
        <v>9</v>
      </c>
      <c r="F658" s="148">
        <f t="shared" si="11"/>
        <v>150</v>
      </c>
    </row>
    <row r="659" spans="1:6" s="8" customFormat="1" x14ac:dyDescent="0.2">
      <c r="A659" s="145" t="s">
        <v>1095</v>
      </c>
      <c r="B659" s="146" t="s">
        <v>1444</v>
      </c>
      <c r="C659" s="335">
        <v>645</v>
      </c>
      <c r="D659" s="149">
        <v>0</v>
      </c>
      <c r="E659" s="149">
        <v>0</v>
      </c>
      <c r="F659" s="148" t="str">
        <f t="shared" si="11"/>
        <v>-</v>
      </c>
    </row>
    <row r="660" spans="1:6" s="8" customFormat="1" x14ac:dyDescent="0.2">
      <c r="A660" s="145" t="s">
        <v>1445</v>
      </c>
      <c r="B660" s="146" t="s">
        <v>1446</v>
      </c>
      <c r="C660" s="335">
        <v>646</v>
      </c>
      <c r="D660" s="149">
        <v>0</v>
      </c>
      <c r="E660" s="149">
        <v>0</v>
      </c>
      <c r="F660" s="148" t="str">
        <f t="shared" si="11"/>
        <v>-</v>
      </c>
    </row>
    <row r="661" spans="1:6" s="8" customFormat="1" x14ac:dyDescent="0.2">
      <c r="A661" s="145">
        <v>61315</v>
      </c>
      <c r="B661" s="146" t="s">
        <v>1447</v>
      </c>
      <c r="C661" s="335">
        <v>647</v>
      </c>
      <c r="D661" s="149">
        <v>1060</v>
      </c>
      <c r="E661" s="149">
        <v>2070</v>
      </c>
      <c r="F661" s="148">
        <f t="shared" si="11"/>
        <v>195.28301886792451</v>
      </c>
    </row>
    <row r="662" spans="1:6" s="8" customFormat="1" x14ac:dyDescent="0.2">
      <c r="A662" s="145">
        <v>61451</v>
      </c>
      <c r="B662" s="146" t="s">
        <v>1448</v>
      </c>
      <c r="C662" s="335">
        <v>648</v>
      </c>
      <c r="D662" s="149">
        <v>0</v>
      </c>
      <c r="E662" s="149">
        <v>0</v>
      </c>
      <c r="F662" s="148" t="str">
        <f t="shared" si="11"/>
        <v>-</v>
      </c>
    </row>
    <row r="663" spans="1:6" s="8" customFormat="1" x14ac:dyDescent="0.2">
      <c r="A663" s="145">
        <v>61453</v>
      </c>
      <c r="B663" s="146" t="s">
        <v>1449</v>
      </c>
      <c r="C663" s="335">
        <v>649</v>
      </c>
      <c r="D663" s="149">
        <v>0</v>
      </c>
      <c r="E663" s="149">
        <v>0</v>
      </c>
      <c r="F663" s="148" t="str">
        <f t="shared" si="11"/>
        <v>-</v>
      </c>
    </row>
    <row r="664" spans="1:6" s="8" customFormat="1" x14ac:dyDescent="0.2">
      <c r="A664" s="145">
        <v>63311</v>
      </c>
      <c r="B664" s="146" t="s">
        <v>1450</v>
      </c>
      <c r="C664" s="335">
        <v>650</v>
      </c>
      <c r="D664" s="149">
        <v>0</v>
      </c>
      <c r="E664" s="149">
        <v>0</v>
      </c>
      <c r="F664" s="148" t="str">
        <f t="shared" si="11"/>
        <v>-</v>
      </c>
    </row>
    <row r="665" spans="1:6" s="8" customFormat="1" x14ac:dyDescent="0.2">
      <c r="A665" s="145">
        <v>63312</v>
      </c>
      <c r="B665" s="146" t="s">
        <v>1451</v>
      </c>
      <c r="C665" s="335">
        <v>651</v>
      </c>
      <c r="D665" s="149">
        <v>0</v>
      </c>
      <c r="E665" s="149">
        <v>0</v>
      </c>
      <c r="F665" s="148" t="str">
        <f t="shared" si="11"/>
        <v>-</v>
      </c>
    </row>
    <row r="666" spans="1:6" s="8" customFormat="1" x14ac:dyDescent="0.2">
      <c r="A666" s="145">
        <v>63313</v>
      </c>
      <c r="B666" s="146" t="s">
        <v>1452</v>
      </c>
      <c r="C666" s="335">
        <v>652</v>
      </c>
      <c r="D666" s="149">
        <v>0</v>
      </c>
      <c r="E666" s="149">
        <v>0</v>
      </c>
      <c r="F666" s="148" t="str">
        <f t="shared" si="11"/>
        <v>-</v>
      </c>
    </row>
    <row r="667" spans="1:6" s="8" customFormat="1" x14ac:dyDescent="0.2">
      <c r="A667" s="145">
        <v>63314</v>
      </c>
      <c r="B667" s="146" t="s">
        <v>1453</v>
      </c>
      <c r="C667" s="335">
        <v>653</v>
      </c>
      <c r="D667" s="149">
        <v>0</v>
      </c>
      <c r="E667" s="149">
        <v>0</v>
      </c>
      <c r="F667" s="148" t="str">
        <f t="shared" si="11"/>
        <v>-</v>
      </c>
    </row>
    <row r="668" spans="1:6" s="8" customFormat="1" x14ac:dyDescent="0.2">
      <c r="A668" s="145">
        <v>63321</v>
      </c>
      <c r="B668" s="146" t="s">
        <v>1454</v>
      </c>
      <c r="C668" s="335">
        <v>654</v>
      </c>
      <c r="D668" s="149">
        <v>0</v>
      </c>
      <c r="E668" s="149">
        <v>0</v>
      </c>
      <c r="F668" s="148" t="str">
        <f t="shared" si="11"/>
        <v>-</v>
      </c>
    </row>
    <row r="669" spans="1:6" s="8" customFormat="1" x14ac:dyDescent="0.2">
      <c r="A669" s="145">
        <v>63322</v>
      </c>
      <c r="B669" s="146" t="s">
        <v>1455</v>
      </c>
      <c r="C669" s="335">
        <v>655</v>
      </c>
      <c r="D669" s="149">
        <v>0</v>
      </c>
      <c r="E669" s="149">
        <v>0</v>
      </c>
      <c r="F669" s="148" t="str">
        <f t="shared" si="11"/>
        <v>-</v>
      </c>
    </row>
    <row r="670" spans="1:6" s="8" customFormat="1" x14ac:dyDescent="0.2">
      <c r="A670" s="145">
        <v>63323</v>
      </c>
      <c r="B670" s="146" t="s">
        <v>1456</v>
      </c>
      <c r="C670" s="335">
        <v>656</v>
      </c>
      <c r="D670" s="149">
        <v>0</v>
      </c>
      <c r="E670" s="149">
        <v>0</v>
      </c>
      <c r="F670" s="148" t="str">
        <f t="shared" si="11"/>
        <v>-</v>
      </c>
    </row>
    <row r="671" spans="1:6" s="8" customFormat="1" x14ac:dyDescent="0.2">
      <c r="A671" s="145">
        <v>63324</v>
      </c>
      <c r="B671" s="146" t="s">
        <v>1457</v>
      </c>
      <c r="C671" s="335">
        <v>657</v>
      </c>
      <c r="D671" s="149">
        <v>0</v>
      </c>
      <c r="E671" s="149">
        <v>0</v>
      </c>
      <c r="F671" s="148" t="str">
        <f t="shared" si="11"/>
        <v>-</v>
      </c>
    </row>
    <row r="672" spans="1:6" s="8" customFormat="1" x14ac:dyDescent="0.2">
      <c r="A672" s="145">
        <v>63414</v>
      </c>
      <c r="B672" s="146" t="s">
        <v>1458</v>
      </c>
      <c r="C672" s="335">
        <v>658</v>
      </c>
      <c r="D672" s="149">
        <v>0</v>
      </c>
      <c r="E672" s="149">
        <v>0</v>
      </c>
      <c r="F672" s="148" t="str">
        <f t="shared" si="11"/>
        <v>-</v>
      </c>
    </row>
    <row r="673" spans="1:6" s="8" customFormat="1" x14ac:dyDescent="0.2">
      <c r="A673" s="145">
        <v>63415</v>
      </c>
      <c r="B673" s="146" t="s">
        <v>1459</v>
      </c>
      <c r="C673" s="335">
        <v>659</v>
      </c>
      <c r="D673" s="149">
        <v>0</v>
      </c>
      <c r="E673" s="149">
        <v>0</v>
      </c>
      <c r="F673" s="148" t="str">
        <f t="shared" si="11"/>
        <v>-</v>
      </c>
    </row>
    <row r="674" spans="1:6" s="8" customFormat="1" x14ac:dyDescent="0.2">
      <c r="A674" s="145">
        <v>63416</v>
      </c>
      <c r="B674" s="151" t="s">
        <v>1460</v>
      </c>
      <c r="C674" s="335">
        <v>660</v>
      </c>
      <c r="D674" s="149">
        <v>0</v>
      </c>
      <c r="E674" s="149">
        <v>0</v>
      </c>
      <c r="F674" s="148" t="str">
        <f t="shared" si="11"/>
        <v>-</v>
      </c>
    </row>
    <row r="675" spans="1:6" s="8" customFormat="1" x14ac:dyDescent="0.2">
      <c r="A675" s="145">
        <v>63424</v>
      </c>
      <c r="B675" s="146" t="s">
        <v>1461</v>
      </c>
      <c r="C675" s="335">
        <v>661</v>
      </c>
      <c r="D675" s="149">
        <v>0</v>
      </c>
      <c r="E675" s="149">
        <v>0</v>
      </c>
      <c r="F675" s="148" t="str">
        <f t="shared" si="11"/>
        <v>-</v>
      </c>
    </row>
    <row r="676" spans="1:6" s="8" customFormat="1" x14ac:dyDescent="0.2">
      <c r="A676" s="145">
        <v>63425</v>
      </c>
      <c r="B676" s="146" t="s">
        <v>1462</v>
      </c>
      <c r="C676" s="335">
        <v>662</v>
      </c>
      <c r="D676" s="149">
        <v>0</v>
      </c>
      <c r="E676" s="149">
        <v>0</v>
      </c>
      <c r="F676" s="148" t="str">
        <f t="shared" si="11"/>
        <v>-</v>
      </c>
    </row>
    <row r="677" spans="1:6" s="8" customFormat="1" ht="24" x14ac:dyDescent="0.2">
      <c r="A677" s="145">
        <v>63426</v>
      </c>
      <c r="B677" s="152" t="s">
        <v>1463</v>
      </c>
      <c r="C677" s="335">
        <v>663</v>
      </c>
      <c r="D677" s="149">
        <v>0</v>
      </c>
      <c r="E677" s="149">
        <v>0</v>
      </c>
      <c r="F677" s="148" t="str">
        <f t="shared" si="11"/>
        <v>-</v>
      </c>
    </row>
    <row r="678" spans="1:6" s="8" customFormat="1" x14ac:dyDescent="0.2">
      <c r="A678" s="145">
        <v>63612</v>
      </c>
      <c r="B678" s="152" t="s">
        <v>1464</v>
      </c>
      <c r="C678" s="335">
        <v>664</v>
      </c>
      <c r="D678" s="149">
        <v>0</v>
      </c>
      <c r="E678" s="149">
        <v>0</v>
      </c>
      <c r="F678" s="148"/>
    </row>
    <row r="679" spans="1:6" s="8" customFormat="1" x14ac:dyDescent="0.2">
      <c r="A679" s="145">
        <v>63613</v>
      </c>
      <c r="B679" s="152" t="s">
        <v>1465</v>
      </c>
      <c r="C679" s="335">
        <v>665</v>
      </c>
      <c r="D679" s="149">
        <v>0</v>
      </c>
      <c r="E679" s="149">
        <v>0</v>
      </c>
      <c r="F679" s="148"/>
    </row>
    <row r="680" spans="1:6" s="8" customFormat="1" x14ac:dyDescent="0.2">
      <c r="A680" s="145">
        <v>63622</v>
      </c>
      <c r="B680" s="152" t="s">
        <v>1466</v>
      </c>
      <c r="C680" s="335">
        <v>666</v>
      </c>
      <c r="D680" s="149">
        <v>0</v>
      </c>
      <c r="E680" s="149">
        <v>0</v>
      </c>
      <c r="F680" s="148"/>
    </row>
    <row r="681" spans="1:6" s="8" customFormat="1" x14ac:dyDescent="0.2">
      <c r="A681" s="145">
        <v>63623</v>
      </c>
      <c r="B681" s="151" t="s">
        <v>1467</v>
      </c>
      <c r="C681" s="335">
        <v>667</v>
      </c>
      <c r="D681" s="149">
        <v>0</v>
      </c>
      <c r="E681" s="149">
        <v>0</v>
      </c>
      <c r="F681" s="148"/>
    </row>
    <row r="682" spans="1:6" s="8" customFormat="1" x14ac:dyDescent="0.2">
      <c r="A682" s="145">
        <v>63811</v>
      </c>
      <c r="B682" s="152" t="s">
        <v>1468</v>
      </c>
      <c r="C682" s="335">
        <v>668</v>
      </c>
      <c r="D682" s="149">
        <v>0</v>
      </c>
      <c r="E682" s="149">
        <v>0</v>
      </c>
      <c r="F682" s="148"/>
    </row>
    <row r="683" spans="1:6" s="8" customFormat="1" x14ac:dyDescent="0.2">
      <c r="A683" s="145">
        <v>63812</v>
      </c>
      <c r="B683" s="152" t="s">
        <v>1469</v>
      </c>
      <c r="C683" s="335">
        <v>669</v>
      </c>
      <c r="D683" s="149">
        <v>0</v>
      </c>
      <c r="E683" s="149">
        <v>0</v>
      </c>
      <c r="F683" s="148"/>
    </row>
    <row r="684" spans="1:6" s="8" customFormat="1" ht="24" x14ac:dyDescent="0.2">
      <c r="A684" s="145" t="s">
        <v>1470</v>
      </c>
      <c r="B684" s="152" t="s">
        <v>1471</v>
      </c>
      <c r="C684" s="335">
        <v>670</v>
      </c>
      <c r="D684" s="149">
        <v>0</v>
      </c>
      <c r="E684" s="149">
        <v>0</v>
      </c>
      <c r="F684" s="148"/>
    </row>
    <row r="685" spans="1:6" s="8" customFormat="1" x14ac:dyDescent="0.2">
      <c r="A685" s="145" t="s">
        <v>1472</v>
      </c>
      <c r="B685" s="152" t="s">
        <v>1473</v>
      </c>
      <c r="C685" s="335">
        <v>671</v>
      </c>
      <c r="D685" s="149">
        <v>0</v>
      </c>
      <c r="E685" s="149">
        <v>0</v>
      </c>
      <c r="F685" s="148"/>
    </row>
    <row r="686" spans="1:6" s="8" customFormat="1" x14ac:dyDescent="0.2">
      <c r="A686" s="145">
        <v>63821</v>
      </c>
      <c r="B686" s="152" t="s">
        <v>1474</v>
      </c>
      <c r="C686" s="335">
        <v>672</v>
      </c>
      <c r="D686" s="149">
        <v>0</v>
      </c>
      <c r="E686" s="149">
        <v>0</v>
      </c>
      <c r="F686" s="148"/>
    </row>
    <row r="687" spans="1:6" s="8" customFormat="1" x14ac:dyDescent="0.2">
      <c r="A687" s="145">
        <v>63822</v>
      </c>
      <c r="B687" s="152" t="s">
        <v>1475</v>
      </c>
      <c r="C687" s="335">
        <v>673</v>
      </c>
      <c r="D687" s="149">
        <v>0</v>
      </c>
      <c r="E687" s="149">
        <v>0</v>
      </c>
      <c r="F687" s="148"/>
    </row>
    <row r="688" spans="1:6" s="8" customFormat="1" ht="24" x14ac:dyDescent="0.2">
      <c r="A688" s="145" t="s">
        <v>1476</v>
      </c>
      <c r="B688" s="152" t="s">
        <v>1477</v>
      </c>
      <c r="C688" s="335">
        <v>674</v>
      </c>
      <c r="D688" s="149">
        <v>0</v>
      </c>
      <c r="E688" s="149">
        <v>0</v>
      </c>
      <c r="F688" s="148"/>
    </row>
    <row r="689" spans="1:6" s="8" customFormat="1" x14ac:dyDescent="0.2">
      <c r="A689" s="145" t="s">
        <v>1478</v>
      </c>
      <c r="B689" s="152" t="s">
        <v>1479</v>
      </c>
      <c r="C689" s="335">
        <v>675</v>
      </c>
      <c r="D689" s="149">
        <v>0</v>
      </c>
      <c r="E689" s="149">
        <v>0</v>
      </c>
      <c r="F689" s="148"/>
    </row>
    <row r="690" spans="1:6" s="8" customFormat="1" x14ac:dyDescent="0.2">
      <c r="A690" s="145">
        <v>64191</v>
      </c>
      <c r="B690" s="146" t="s">
        <v>1480</v>
      </c>
      <c r="C690" s="335">
        <v>676</v>
      </c>
      <c r="D690" s="149">
        <v>0</v>
      </c>
      <c r="E690" s="149">
        <v>0</v>
      </c>
      <c r="F690" s="148" t="str">
        <f t="shared" ref="F690:F699" si="12">IF(D690&lt;&gt;0,IF(E690/D690&gt;=100,"&gt;&gt;100",E690/D690*100),"-")</f>
        <v>-</v>
      </c>
    </row>
    <row r="691" spans="1:6" s="8" customFormat="1" x14ac:dyDescent="0.2">
      <c r="A691" s="145">
        <v>64371</v>
      </c>
      <c r="B691" s="146" t="s">
        <v>1481</v>
      </c>
      <c r="C691" s="335">
        <v>677</v>
      </c>
      <c r="D691" s="149">
        <v>0</v>
      </c>
      <c r="E691" s="149">
        <v>0</v>
      </c>
      <c r="F691" s="148" t="str">
        <f t="shared" si="12"/>
        <v>-</v>
      </c>
    </row>
    <row r="692" spans="1:6" s="8" customFormat="1" x14ac:dyDescent="0.2">
      <c r="A692" s="145">
        <v>64372</v>
      </c>
      <c r="B692" s="146" t="s">
        <v>1482</v>
      </c>
      <c r="C692" s="335">
        <v>678</v>
      </c>
      <c r="D692" s="149">
        <v>0</v>
      </c>
      <c r="E692" s="149">
        <v>0</v>
      </c>
      <c r="F692" s="148" t="str">
        <f t="shared" si="12"/>
        <v>-</v>
      </c>
    </row>
    <row r="693" spans="1:6" s="8" customFormat="1" x14ac:dyDescent="0.2">
      <c r="A693" s="145">
        <v>64373</v>
      </c>
      <c r="B693" s="146" t="s">
        <v>1483</v>
      </c>
      <c r="C693" s="335">
        <v>679</v>
      </c>
      <c r="D693" s="149">
        <v>0</v>
      </c>
      <c r="E693" s="149">
        <v>0</v>
      </c>
      <c r="F693" s="148" t="str">
        <f t="shared" si="12"/>
        <v>-</v>
      </c>
    </row>
    <row r="694" spans="1:6" s="8" customFormat="1" x14ac:dyDescent="0.2">
      <c r="A694" s="145">
        <v>64374</v>
      </c>
      <c r="B694" s="146" t="s">
        <v>1484</v>
      </c>
      <c r="C694" s="335">
        <v>680</v>
      </c>
      <c r="D694" s="149">
        <v>0</v>
      </c>
      <c r="E694" s="149">
        <v>0</v>
      </c>
      <c r="F694" s="148" t="str">
        <f t="shared" si="12"/>
        <v>-</v>
      </c>
    </row>
    <row r="695" spans="1:6" s="8" customFormat="1" x14ac:dyDescent="0.2">
      <c r="A695" s="145">
        <v>64375</v>
      </c>
      <c r="B695" s="146" t="s">
        <v>1485</v>
      </c>
      <c r="C695" s="335">
        <v>681</v>
      </c>
      <c r="D695" s="149">
        <v>0</v>
      </c>
      <c r="E695" s="149">
        <v>0</v>
      </c>
      <c r="F695" s="148" t="str">
        <f t="shared" si="12"/>
        <v>-</v>
      </c>
    </row>
    <row r="696" spans="1:6" s="8" customFormat="1" ht="24" x14ac:dyDescent="0.2">
      <c r="A696" s="145">
        <v>64376</v>
      </c>
      <c r="B696" s="152" t="s">
        <v>1486</v>
      </c>
      <c r="C696" s="335">
        <v>682</v>
      </c>
      <c r="D696" s="149">
        <v>0</v>
      </c>
      <c r="E696" s="149">
        <v>0</v>
      </c>
      <c r="F696" s="148" t="str">
        <f t="shared" si="12"/>
        <v>-</v>
      </c>
    </row>
    <row r="697" spans="1:6" s="8" customFormat="1" ht="24" x14ac:dyDescent="0.2">
      <c r="A697" s="145">
        <v>64377</v>
      </c>
      <c r="B697" s="146" t="s">
        <v>1487</v>
      </c>
      <c r="C697" s="335">
        <v>683</v>
      </c>
      <c r="D697" s="149">
        <v>0</v>
      </c>
      <c r="E697" s="149">
        <v>0</v>
      </c>
      <c r="F697" s="148" t="str">
        <f t="shared" si="12"/>
        <v>-</v>
      </c>
    </row>
    <row r="698" spans="1:6" s="8" customFormat="1" x14ac:dyDescent="0.2">
      <c r="A698" s="145">
        <v>65264</v>
      </c>
      <c r="B698" s="146" t="s">
        <v>1488</v>
      </c>
      <c r="C698" s="335">
        <v>684</v>
      </c>
      <c r="D698" s="149">
        <v>0</v>
      </c>
      <c r="E698" s="149">
        <v>75980</v>
      </c>
      <c r="F698" s="148" t="str">
        <f t="shared" si="12"/>
        <v>-</v>
      </c>
    </row>
    <row r="699" spans="1:6" s="8" customFormat="1" x14ac:dyDescent="0.2">
      <c r="A699" s="145">
        <v>65265</v>
      </c>
      <c r="B699" s="146" t="s">
        <v>1489</v>
      </c>
      <c r="C699" s="335">
        <v>685</v>
      </c>
      <c r="D699" s="149">
        <v>0</v>
      </c>
      <c r="E699" s="149">
        <v>0</v>
      </c>
      <c r="F699" s="148" t="str">
        <f t="shared" si="12"/>
        <v>-</v>
      </c>
    </row>
    <row r="700" spans="1:6" s="8" customFormat="1" x14ac:dyDescent="0.2">
      <c r="A700" s="145" t="s">
        <v>1490</v>
      </c>
      <c r="B700" s="146" t="s">
        <v>1491</v>
      </c>
      <c r="C700" s="335">
        <v>686</v>
      </c>
      <c r="D700" s="149">
        <v>0</v>
      </c>
      <c r="E700" s="149">
        <v>0</v>
      </c>
      <c r="F700" s="148"/>
    </row>
    <row r="701" spans="1:6" s="8" customFormat="1" x14ac:dyDescent="0.2">
      <c r="A701" s="145">
        <v>31214</v>
      </c>
      <c r="B701" s="146" t="s">
        <v>1492</v>
      </c>
      <c r="C701" s="335">
        <v>687</v>
      </c>
      <c r="D701" s="149">
        <v>0</v>
      </c>
      <c r="E701" s="149">
        <v>0</v>
      </c>
      <c r="F701" s="148" t="str">
        <f>IF(D701&lt;&gt;0,IF(E701/D701&gt;=100,"&gt;&gt;100",E701/D701*100),"-")</f>
        <v>-</v>
      </c>
    </row>
    <row r="702" spans="1:6" s="8" customFormat="1" x14ac:dyDescent="0.2">
      <c r="A702" s="145">
        <v>31215</v>
      </c>
      <c r="B702" s="146" t="s">
        <v>1493</v>
      </c>
      <c r="C702" s="335">
        <v>688</v>
      </c>
      <c r="D702" s="149">
        <v>0</v>
      </c>
      <c r="E702" s="149">
        <v>0</v>
      </c>
      <c r="F702" s="148" t="str">
        <f>IF(D702&lt;&gt;0,IF(E702/D702&gt;=100,"&gt;&gt;100",E702/D702*100),"-")</f>
        <v>-</v>
      </c>
    </row>
    <row r="703" spans="1:6" s="8" customFormat="1" x14ac:dyDescent="0.2">
      <c r="A703" s="145">
        <v>32121</v>
      </c>
      <c r="B703" s="146" t="s">
        <v>1494</v>
      </c>
      <c r="C703" s="335">
        <v>689</v>
      </c>
      <c r="D703" s="149">
        <v>3600</v>
      </c>
      <c r="E703" s="149">
        <v>10856</v>
      </c>
      <c r="F703" s="148">
        <f>IF(D703&lt;&gt;0,IF(E703/D703&gt;=100,"&gt;&gt;100",E703/D703*100),"-")</f>
        <v>301.5555555555556</v>
      </c>
    </row>
    <row r="704" spans="1:6" s="8" customFormat="1" x14ac:dyDescent="0.2">
      <c r="A704" s="145" t="s">
        <v>1495</v>
      </c>
      <c r="B704" s="146" t="s">
        <v>1496</v>
      </c>
      <c r="C704" s="335">
        <v>690</v>
      </c>
      <c r="D704" s="149">
        <v>0</v>
      </c>
      <c r="E704" s="149">
        <v>0</v>
      </c>
      <c r="F704" s="148"/>
    </row>
    <row r="705" spans="1:6" s="8" customFormat="1" x14ac:dyDescent="0.2">
      <c r="A705" s="145" t="s">
        <v>1497</v>
      </c>
      <c r="B705" s="146" t="s">
        <v>1498</v>
      </c>
      <c r="C705" s="335">
        <v>691</v>
      </c>
      <c r="D705" s="149">
        <v>0</v>
      </c>
      <c r="E705" s="149">
        <v>0</v>
      </c>
      <c r="F705" s="148" t="str">
        <f>IF(D705&lt;&gt;0,IF(E705/D705&gt;=100,"&gt;&gt;100",E705/D705*100),"-")</f>
        <v>-</v>
      </c>
    </row>
    <row r="706" spans="1:6" s="8" customFormat="1" x14ac:dyDescent="0.2">
      <c r="A706" s="145" t="s">
        <v>1499</v>
      </c>
      <c r="B706" s="146" t="s">
        <v>1500</v>
      </c>
      <c r="C706" s="335">
        <v>692</v>
      </c>
      <c r="D706" s="149">
        <v>0</v>
      </c>
      <c r="E706" s="149">
        <v>0</v>
      </c>
      <c r="F706" s="148" t="str">
        <f>IF(D706&lt;&gt;0,IF(E706/D706&gt;=100,"&gt;&gt;100",E706/D706*100),"-")</f>
        <v>-</v>
      </c>
    </row>
    <row r="707" spans="1:6" s="8" customFormat="1" x14ac:dyDescent="0.2">
      <c r="A707" s="145" t="s">
        <v>1501</v>
      </c>
      <c r="B707" s="146" t="s">
        <v>1502</v>
      </c>
      <c r="C707" s="335">
        <v>693</v>
      </c>
      <c r="D707" s="149">
        <v>0</v>
      </c>
      <c r="E707" s="149">
        <v>0</v>
      </c>
      <c r="F707" s="148" t="str">
        <f>IF(D707&lt;&gt;0,IF(E707/D707&gt;=100,"&gt;&gt;100",E707/D707*100),"-")</f>
        <v>-</v>
      </c>
    </row>
    <row r="708" spans="1:6" s="8" customFormat="1" x14ac:dyDescent="0.2">
      <c r="A708" s="145" t="s">
        <v>1503</v>
      </c>
      <c r="B708" s="146" t="s">
        <v>1504</v>
      </c>
      <c r="C708" s="335">
        <v>694</v>
      </c>
      <c r="D708" s="149">
        <v>0</v>
      </c>
      <c r="E708" s="149">
        <v>0</v>
      </c>
      <c r="F708" s="148" t="str">
        <f>IF(D708&lt;&gt;0,IF(E708/D708&gt;=100,"&gt;&gt;100",E708/D708*100),"-")</f>
        <v>-</v>
      </c>
    </row>
    <row r="709" spans="1:6" s="8" customFormat="1" x14ac:dyDescent="0.2">
      <c r="A709" s="145" t="s">
        <v>1505</v>
      </c>
      <c r="B709" s="146" t="s">
        <v>1506</v>
      </c>
      <c r="C709" s="335">
        <v>695</v>
      </c>
      <c r="D709" s="149">
        <v>0</v>
      </c>
      <c r="E709" s="149">
        <v>0</v>
      </c>
      <c r="F709" s="148"/>
    </row>
    <row r="710" spans="1:6" s="8" customFormat="1" x14ac:dyDescent="0.2">
      <c r="A710" s="145">
        <v>32911</v>
      </c>
      <c r="B710" s="146" t="s">
        <v>1507</v>
      </c>
      <c r="C710" s="335">
        <v>696</v>
      </c>
      <c r="D710" s="149">
        <v>0</v>
      </c>
      <c r="E710" s="149">
        <v>64</v>
      </c>
      <c r="F710" s="148" t="str">
        <f t="shared" ref="F710:F773" si="13">IF(D710&lt;&gt;0,IF(E710/D710&gt;=100,"&gt;&gt;100",E710/D710*100),"-")</f>
        <v>-</v>
      </c>
    </row>
    <row r="711" spans="1:6" s="8" customFormat="1" x14ac:dyDescent="0.2">
      <c r="A711" s="145" t="s">
        <v>1508</v>
      </c>
      <c r="B711" s="146" t="s">
        <v>1509</v>
      </c>
      <c r="C711" s="335">
        <v>697</v>
      </c>
      <c r="D711" s="149">
        <v>0</v>
      </c>
      <c r="E711" s="149">
        <v>0</v>
      </c>
      <c r="F711" s="148" t="str">
        <f t="shared" si="13"/>
        <v>-</v>
      </c>
    </row>
    <row r="712" spans="1:6" s="8" customFormat="1" x14ac:dyDescent="0.2">
      <c r="A712" s="145">
        <v>34111</v>
      </c>
      <c r="B712" s="146" t="s">
        <v>1510</v>
      </c>
      <c r="C712" s="335">
        <v>698</v>
      </c>
      <c r="D712" s="149">
        <v>0</v>
      </c>
      <c r="E712" s="149">
        <v>0</v>
      </c>
      <c r="F712" s="148" t="str">
        <f t="shared" si="13"/>
        <v>-</v>
      </c>
    </row>
    <row r="713" spans="1:6" s="8" customFormat="1" x14ac:dyDescent="0.2">
      <c r="A713" s="145">
        <v>34112</v>
      </c>
      <c r="B713" s="146" t="s">
        <v>1511</v>
      </c>
      <c r="C713" s="335">
        <v>699</v>
      </c>
      <c r="D713" s="149">
        <v>0</v>
      </c>
      <c r="E713" s="149">
        <v>0</v>
      </c>
      <c r="F713" s="148" t="str">
        <f t="shared" si="13"/>
        <v>-</v>
      </c>
    </row>
    <row r="714" spans="1:6" s="8" customFormat="1" x14ac:dyDescent="0.2">
      <c r="A714" s="145">
        <v>34121</v>
      </c>
      <c r="B714" s="146" t="s">
        <v>1512</v>
      </c>
      <c r="C714" s="335">
        <v>700</v>
      </c>
      <c r="D714" s="149">
        <v>0</v>
      </c>
      <c r="E714" s="149">
        <v>0</v>
      </c>
      <c r="F714" s="148" t="str">
        <f t="shared" si="13"/>
        <v>-</v>
      </c>
    </row>
    <row r="715" spans="1:6" s="8" customFormat="1" x14ac:dyDescent="0.2">
      <c r="A715" s="145">
        <v>34122</v>
      </c>
      <c r="B715" s="146" t="s">
        <v>1513</v>
      </c>
      <c r="C715" s="335">
        <v>701</v>
      </c>
      <c r="D715" s="149">
        <v>0</v>
      </c>
      <c r="E715" s="149">
        <v>0</v>
      </c>
      <c r="F715" s="148" t="str">
        <f t="shared" si="13"/>
        <v>-</v>
      </c>
    </row>
    <row r="716" spans="1:6" s="8" customFormat="1" x14ac:dyDescent="0.2">
      <c r="A716" s="145">
        <v>34131</v>
      </c>
      <c r="B716" s="146" t="s">
        <v>1514</v>
      </c>
      <c r="C716" s="335">
        <v>702</v>
      </c>
      <c r="D716" s="149">
        <v>0</v>
      </c>
      <c r="E716" s="149">
        <v>0</v>
      </c>
      <c r="F716" s="148" t="str">
        <f t="shared" si="13"/>
        <v>-</v>
      </c>
    </row>
    <row r="717" spans="1:6" s="8" customFormat="1" x14ac:dyDescent="0.2">
      <c r="A717" s="145">
        <v>34132</v>
      </c>
      <c r="B717" s="146" t="s">
        <v>1515</v>
      </c>
      <c r="C717" s="335">
        <v>703</v>
      </c>
      <c r="D717" s="149">
        <v>0</v>
      </c>
      <c r="E717" s="149">
        <v>0</v>
      </c>
      <c r="F717" s="148" t="str">
        <f t="shared" si="13"/>
        <v>-</v>
      </c>
    </row>
    <row r="718" spans="1:6" s="8" customFormat="1" x14ac:dyDescent="0.2">
      <c r="A718" s="145">
        <v>34191</v>
      </c>
      <c r="B718" s="146" t="s">
        <v>1516</v>
      </c>
      <c r="C718" s="335">
        <v>704</v>
      </c>
      <c r="D718" s="149">
        <v>0</v>
      </c>
      <c r="E718" s="149">
        <v>0</v>
      </c>
      <c r="F718" s="148" t="str">
        <f t="shared" si="13"/>
        <v>-</v>
      </c>
    </row>
    <row r="719" spans="1:6" s="8" customFormat="1" x14ac:dyDescent="0.2">
      <c r="A719" s="145">
        <v>34192</v>
      </c>
      <c r="B719" s="146" t="s">
        <v>1517</v>
      </c>
      <c r="C719" s="335">
        <v>705</v>
      </c>
      <c r="D719" s="149">
        <v>0</v>
      </c>
      <c r="E719" s="149">
        <v>0</v>
      </c>
      <c r="F719" s="148" t="str">
        <f t="shared" si="13"/>
        <v>-</v>
      </c>
    </row>
    <row r="720" spans="1:6" s="8" customFormat="1" x14ac:dyDescent="0.2">
      <c r="A720" s="145">
        <v>34213</v>
      </c>
      <c r="B720" s="146" t="s">
        <v>1518</v>
      </c>
      <c r="C720" s="335">
        <v>706</v>
      </c>
      <c r="D720" s="149">
        <v>0</v>
      </c>
      <c r="E720" s="149">
        <v>0</v>
      </c>
      <c r="F720" s="148" t="str">
        <f t="shared" si="13"/>
        <v>-</v>
      </c>
    </row>
    <row r="721" spans="1:6" s="8" customFormat="1" x14ac:dyDescent="0.2">
      <c r="A721" s="145">
        <v>34214</v>
      </c>
      <c r="B721" s="146" t="s">
        <v>1519</v>
      </c>
      <c r="C721" s="335">
        <v>707</v>
      </c>
      <c r="D721" s="149">
        <v>0</v>
      </c>
      <c r="E721" s="149">
        <v>0</v>
      </c>
      <c r="F721" s="148" t="str">
        <f t="shared" si="13"/>
        <v>-</v>
      </c>
    </row>
    <row r="722" spans="1:6" s="8" customFormat="1" x14ac:dyDescent="0.2">
      <c r="A722" s="145">
        <v>34215</v>
      </c>
      <c r="B722" s="146" t="s">
        <v>1520</v>
      </c>
      <c r="C722" s="335">
        <v>708</v>
      </c>
      <c r="D722" s="149">
        <v>0</v>
      </c>
      <c r="E722" s="149">
        <v>0</v>
      </c>
      <c r="F722" s="148" t="str">
        <f t="shared" si="13"/>
        <v>-</v>
      </c>
    </row>
    <row r="723" spans="1:6" s="8" customFormat="1" x14ac:dyDescent="0.2">
      <c r="A723" s="145">
        <v>34216</v>
      </c>
      <c r="B723" s="146" t="s">
        <v>1521</v>
      </c>
      <c r="C723" s="335">
        <v>709</v>
      </c>
      <c r="D723" s="149">
        <v>0</v>
      </c>
      <c r="E723" s="149">
        <v>0</v>
      </c>
      <c r="F723" s="148" t="str">
        <f t="shared" si="13"/>
        <v>-</v>
      </c>
    </row>
    <row r="724" spans="1:6" s="8" customFormat="1" x14ac:dyDescent="0.2">
      <c r="A724" s="145">
        <v>34222</v>
      </c>
      <c r="B724" s="146" t="s">
        <v>1522</v>
      </c>
      <c r="C724" s="335">
        <v>710</v>
      </c>
      <c r="D724" s="149">
        <v>0</v>
      </c>
      <c r="E724" s="149">
        <v>0</v>
      </c>
      <c r="F724" s="148" t="str">
        <f t="shared" si="13"/>
        <v>-</v>
      </c>
    </row>
    <row r="725" spans="1:6" s="8" customFormat="1" x14ac:dyDescent="0.2">
      <c r="A725" s="145">
        <v>34223</v>
      </c>
      <c r="B725" s="146" t="s">
        <v>1523</v>
      </c>
      <c r="C725" s="335">
        <v>711</v>
      </c>
      <c r="D725" s="149">
        <v>0</v>
      </c>
      <c r="E725" s="149">
        <v>0</v>
      </c>
      <c r="F725" s="148" t="str">
        <f t="shared" si="13"/>
        <v>-</v>
      </c>
    </row>
    <row r="726" spans="1:6" s="8" customFormat="1" x14ac:dyDescent="0.2">
      <c r="A726" s="145">
        <v>34224</v>
      </c>
      <c r="B726" s="146" t="s">
        <v>1524</v>
      </c>
      <c r="C726" s="335">
        <v>712</v>
      </c>
      <c r="D726" s="149">
        <v>0</v>
      </c>
      <c r="E726" s="149">
        <v>0</v>
      </c>
      <c r="F726" s="148" t="str">
        <f t="shared" si="13"/>
        <v>-</v>
      </c>
    </row>
    <row r="727" spans="1:6" s="8" customFormat="1" x14ac:dyDescent="0.2">
      <c r="A727" s="145">
        <v>34233</v>
      </c>
      <c r="B727" s="146" t="s">
        <v>1525</v>
      </c>
      <c r="C727" s="335">
        <v>713</v>
      </c>
      <c r="D727" s="149">
        <v>0</v>
      </c>
      <c r="E727" s="149">
        <v>0</v>
      </c>
      <c r="F727" s="148" t="str">
        <f t="shared" si="13"/>
        <v>-</v>
      </c>
    </row>
    <row r="728" spans="1:6" s="8" customFormat="1" x14ac:dyDescent="0.2">
      <c r="A728" s="145">
        <v>34234</v>
      </c>
      <c r="B728" s="151" t="s">
        <v>1526</v>
      </c>
      <c r="C728" s="335">
        <v>714</v>
      </c>
      <c r="D728" s="149">
        <v>0</v>
      </c>
      <c r="E728" s="149">
        <v>0</v>
      </c>
      <c r="F728" s="148" t="str">
        <f t="shared" si="13"/>
        <v>-</v>
      </c>
    </row>
    <row r="729" spans="1:6" s="8" customFormat="1" ht="24" x14ac:dyDescent="0.2">
      <c r="A729" s="145">
        <v>34235</v>
      </c>
      <c r="B729" s="152" t="s">
        <v>1527</v>
      </c>
      <c r="C729" s="335">
        <v>715</v>
      </c>
      <c r="D729" s="149">
        <v>0</v>
      </c>
      <c r="E729" s="149">
        <v>0</v>
      </c>
      <c r="F729" s="148" t="str">
        <f t="shared" si="13"/>
        <v>-</v>
      </c>
    </row>
    <row r="730" spans="1:6" s="8" customFormat="1" x14ac:dyDescent="0.2">
      <c r="A730" s="145">
        <v>34236</v>
      </c>
      <c r="B730" s="146" t="s">
        <v>1528</v>
      </c>
      <c r="C730" s="335">
        <v>716</v>
      </c>
      <c r="D730" s="149">
        <v>0</v>
      </c>
      <c r="E730" s="149">
        <v>0</v>
      </c>
      <c r="F730" s="148" t="str">
        <f t="shared" si="13"/>
        <v>-</v>
      </c>
    </row>
    <row r="731" spans="1:6" s="8" customFormat="1" x14ac:dyDescent="0.2">
      <c r="A731" s="145">
        <v>34237</v>
      </c>
      <c r="B731" s="146" t="s">
        <v>1529</v>
      </c>
      <c r="C731" s="335">
        <v>717</v>
      </c>
      <c r="D731" s="149">
        <v>0</v>
      </c>
      <c r="E731" s="149">
        <v>0</v>
      </c>
      <c r="F731" s="148" t="str">
        <f t="shared" si="13"/>
        <v>-</v>
      </c>
    </row>
    <row r="732" spans="1:6" s="8" customFormat="1" x14ac:dyDescent="0.2">
      <c r="A732" s="145">
        <v>34238</v>
      </c>
      <c r="B732" s="146" t="s">
        <v>1530</v>
      </c>
      <c r="C732" s="335">
        <v>718</v>
      </c>
      <c r="D732" s="149">
        <v>0</v>
      </c>
      <c r="E732" s="149">
        <v>0</v>
      </c>
      <c r="F732" s="148" t="str">
        <f t="shared" si="13"/>
        <v>-</v>
      </c>
    </row>
    <row r="733" spans="1:6" s="8" customFormat="1" x14ac:dyDescent="0.2">
      <c r="A733" s="145">
        <v>34273</v>
      </c>
      <c r="B733" s="146" t="s">
        <v>1531</v>
      </c>
      <c r="C733" s="335">
        <v>719</v>
      </c>
      <c r="D733" s="149">
        <v>0</v>
      </c>
      <c r="E733" s="149">
        <v>0</v>
      </c>
      <c r="F733" s="148" t="str">
        <f t="shared" si="13"/>
        <v>-</v>
      </c>
    </row>
    <row r="734" spans="1:6" s="8" customFormat="1" x14ac:dyDescent="0.2">
      <c r="A734" s="145">
        <v>34274</v>
      </c>
      <c r="B734" s="146" t="s">
        <v>1532</v>
      </c>
      <c r="C734" s="335">
        <v>720</v>
      </c>
      <c r="D734" s="149">
        <v>0</v>
      </c>
      <c r="E734" s="149">
        <v>0</v>
      </c>
      <c r="F734" s="148" t="str">
        <f t="shared" si="13"/>
        <v>-</v>
      </c>
    </row>
    <row r="735" spans="1:6" s="8" customFormat="1" x14ac:dyDescent="0.2">
      <c r="A735" s="145">
        <v>34275</v>
      </c>
      <c r="B735" s="146" t="s">
        <v>1533</v>
      </c>
      <c r="C735" s="335">
        <v>721</v>
      </c>
      <c r="D735" s="149">
        <v>0</v>
      </c>
      <c r="E735" s="149">
        <v>0</v>
      </c>
      <c r="F735" s="148" t="str">
        <f t="shared" si="13"/>
        <v>-</v>
      </c>
    </row>
    <row r="736" spans="1:6" s="8" customFormat="1" x14ac:dyDescent="0.2">
      <c r="A736" s="145">
        <v>34281</v>
      </c>
      <c r="B736" s="146" t="s">
        <v>1534</v>
      </c>
      <c r="C736" s="335">
        <v>722</v>
      </c>
      <c r="D736" s="149">
        <v>0</v>
      </c>
      <c r="E736" s="149">
        <v>0</v>
      </c>
      <c r="F736" s="148" t="str">
        <f t="shared" si="13"/>
        <v>-</v>
      </c>
    </row>
    <row r="737" spans="1:6" s="8" customFormat="1" x14ac:dyDescent="0.2">
      <c r="A737" s="145">
        <v>34282</v>
      </c>
      <c r="B737" s="146" t="s">
        <v>1535</v>
      </c>
      <c r="C737" s="335">
        <v>723</v>
      </c>
      <c r="D737" s="149">
        <v>0</v>
      </c>
      <c r="E737" s="149">
        <v>0</v>
      </c>
      <c r="F737" s="148" t="str">
        <f t="shared" si="13"/>
        <v>-</v>
      </c>
    </row>
    <row r="738" spans="1:6" s="8" customFormat="1" x14ac:dyDescent="0.2">
      <c r="A738" s="145">
        <v>34283</v>
      </c>
      <c r="B738" s="146" t="s">
        <v>1536</v>
      </c>
      <c r="C738" s="335">
        <v>724</v>
      </c>
      <c r="D738" s="149">
        <v>0</v>
      </c>
      <c r="E738" s="149">
        <v>0</v>
      </c>
      <c r="F738" s="148" t="str">
        <f t="shared" si="13"/>
        <v>-</v>
      </c>
    </row>
    <row r="739" spans="1:6" s="8" customFormat="1" x14ac:dyDescent="0.2">
      <c r="A739" s="145">
        <v>34284</v>
      </c>
      <c r="B739" s="146" t="s">
        <v>1537</v>
      </c>
      <c r="C739" s="335">
        <v>725</v>
      </c>
      <c r="D739" s="149">
        <v>0</v>
      </c>
      <c r="E739" s="149">
        <v>0</v>
      </c>
      <c r="F739" s="148" t="str">
        <f t="shared" si="13"/>
        <v>-</v>
      </c>
    </row>
    <row r="740" spans="1:6" s="8" customFormat="1" x14ac:dyDescent="0.2">
      <c r="A740" s="145">
        <v>34285</v>
      </c>
      <c r="B740" s="146" t="s">
        <v>1538</v>
      </c>
      <c r="C740" s="335">
        <v>726</v>
      </c>
      <c r="D740" s="149">
        <v>0</v>
      </c>
      <c r="E740" s="149">
        <v>0</v>
      </c>
      <c r="F740" s="148" t="str">
        <f t="shared" si="13"/>
        <v>-</v>
      </c>
    </row>
    <row r="741" spans="1:6" s="8" customFormat="1" x14ac:dyDescent="0.2">
      <c r="A741" s="145">
        <v>34286</v>
      </c>
      <c r="B741" s="151" t="s">
        <v>1539</v>
      </c>
      <c r="C741" s="335">
        <v>727</v>
      </c>
      <c r="D741" s="149">
        <v>0</v>
      </c>
      <c r="E741" s="149">
        <v>0</v>
      </c>
      <c r="F741" s="148" t="str">
        <f t="shared" si="13"/>
        <v>-</v>
      </c>
    </row>
    <row r="742" spans="1:6" s="8" customFormat="1" ht="24" x14ac:dyDescent="0.2">
      <c r="A742" s="145">
        <v>34287</v>
      </c>
      <c r="B742" s="146" t="s">
        <v>1540</v>
      </c>
      <c r="C742" s="335">
        <v>728</v>
      </c>
      <c r="D742" s="149">
        <v>0</v>
      </c>
      <c r="E742" s="149">
        <v>0</v>
      </c>
      <c r="F742" s="148" t="str">
        <f t="shared" si="13"/>
        <v>-</v>
      </c>
    </row>
    <row r="743" spans="1:6" s="8" customFormat="1" x14ac:dyDescent="0.2">
      <c r="A743" s="145">
        <v>34341</v>
      </c>
      <c r="B743" s="146" t="s">
        <v>1541</v>
      </c>
      <c r="C743" s="335">
        <v>729</v>
      </c>
      <c r="D743" s="149">
        <v>0</v>
      </c>
      <c r="E743" s="149">
        <v>0</v>
      </c>
      <c r="F743" s="148" t="str">
        <f t="shared" si="13"/>
        <v>-</v>
      </c>
    </row>
    <row r="744" spans="1:6" s="8" customFormat="1" x14ac:dyDescent="0.2">
      <c r="A744" s="145">
        <v>35231</v>
      </c>
      <c r="B744" s="146" t="s">
        <v>1542</v>
      </c>
      <c r="C744" s="335">
        <v>730</v>
      </c>
      <c r="D744" s="149">
        <v>0</v>
      </c>
      <c r="E744" s="149">
        <v>0</v>
      </c>
      <c r="F744" s="148" t="str">
        <f t="shared" si="13"/>
        <v>-</v>
      </c>
    </row>
    <row r="745" spans="1:6" s="8" customFormat="1" x14ac:dyDescent="0.2">
      <c r="A745" s="145">
        <v>35232</v>
      </c>
      <c r="B745" s="146" t="s">
        <v>1543</v>
      </c>
      <c r="C745" s="335">
        <v>731</v>
      </c>
      <c r="D745" s="149">
        <v>0</v>
      </c>
      <c r="E745" s="149">
        <v>0</v>
      </c>
      <c r="F745" s="148" t="str">
        <f t="shared" si="13"/>
        <v>-</v>
      </c>
    </row>
    <row r="746" spans="1:6" s="8" customFormat="1" x14ac:dyDescent="0.2">
      <c r="A746" s="145">
        <v>36313</v>
      </c>
      <c r="B746" s="146" t="s">
        <v>1544</v>
      </c>
      <c r="C746" s="335">
        <v>732</v>
      </c>
      <c r="D746" s="149">
        <v>0</v>
      </c>
      <c r="E746" s="149">
        <v>0</v>
      </c>
      <c r="F746" s="148" t="str">
        <f t="shared" si="13"/>
        <v>-</v>
      </c>
    </row>
    <row r="747" spans="1:6" s="8" customFormat="1" x14ac:dyDescent="0.2">
      <c r="A747" s="145">
        <v>36314</v>
      </c>
      <c r="B747" s="146" t="s">
        <v>1545</v>
      </c>
      <c r="C747" s="335">
        <v>733</v>
      </c>
      <c r="D747" s="149">
        <v>0</v>
      </c>
      <c r="E747" s="149">
        <v>0</v>
      </c>
      <c r="F747" s="148" t="str">
        <f t="shared" si="13"/>
        <v>-</v>
      </c>
    </row>
    <row r="748" spans="1:6" s="8" customFormat="1" x14ac:dyDescent="0.2">
      <c r="A748" s="145">
        <v>36315</v>
      </c>
      <c r="B748" s="146" t="s">
        <v>1546</v>
      </c>
      <c r="C748" s="335">
        <v>734</v>
      </c>
      <c r="D748" s="149">
        <v>0</v>
      </c>
      <c r="E748" s="149">
        <v>0</v>
      </c>
      <c r="F748" s="148" t="str">
        <f t="shared" si="13"/>
        <v>-</v>
      </c>
    </row>
    <row r="749" spans="1:6" s="8" customFormat="1" x14ac:dyDescent="0.2">
      <c r="A749" s="145">
        <v>36316</v>
      </c>
      <c r="B749" s="146" t="s">
        <v>1547</v>
      </c>
      <c r="C749" s="335">
        <v>735</v>
      </c>
      <c r="D749" s="149">
        <v>0</v>
      </c>
      <c r="E749" s="149">
        <v>0</v>
      </c>
      <c r="F749" s="148" t="str">
        <f t="shared" si="13"/>
        <v>-</v>
      </c>
    </row>
    <row r="750" spans="1:6" s="8" customFormat="1" x14ac:dyDescent="0.2">
      <c r="A750" s="145">
        <v>36317</v>
      </c>
      <c r="B750" s="146" t="s">
        <v>1548</v>
      </c>
      <c r="C750" s="335">
        <v>736</v>
      </c>
      <c r="D750" s="149">
        <v>0</v>
      </c>
      <c r="E750" s="149">
        <v>0</v>
      </c>
      <c r="F750" s="148" t="str">
        <f t="shared" si="13"/>
        <v>-</v>
      </c>
    </row>
    <row r="751" spans="1:6" s="8" customFormat="1" x14ac:dyDescent="0.2">
      <c r="A751" s="145">
        <v>36318</v>
      </c>
      <c r="B751" s="146" t="s">
        <v>1549</v>
      </c>
      <c r="C751" s="335">
        <v>737</v>
      </c>
      <c r="D751" s="149">
        <v>0</v>
      </c>
      <c r="E751" s="149">
        <v>0</v>
      </c>
      <c r="F751" s="148" t="str">
        <f t="shared" si="13"/>
        <v>-</v>
      </c>
    </row>
    <row r="752" spans="1:6" s="8" customFormat="1" x14ac:dyDescent="0.2">
      <c r="A752" s="145">
        <v>36319</v>
      </c>
      <c r="B752" s="151" t="s">
        <v>1550</v>
      </c>
      <c r="C752" s="335">
        <v>738</v>
      </c>
      <c r="D752" s="149">
        <v>0</v>
      </c>
      <c r="E752" s="149">
        <v>0</v>
      </c>
      <c r="F752" s="148" t="str">
        <f t="shared" si="13"/>
        <v>-</v>
      </c>
    </row>
    <row r="753" spans="1:6" s="8" customFormat="1" x14ac:dyDescent="0.2">
      <c r="A753" s="145">
        <v>36323</v>
      </c>
      <c r="B753" s="146" t="s">
        <v>1551</v>
      </c>
      <c r="C753" s="335">
        <v>739</v>
      </c>
      <c r="D753" s="149">
        <v>0</v>
      </c>
      <c r="E753" s="149">
        <v>0</v>
      </c>
      <c r="F753" s="148" t="str">
        <f t="shared" si="13"/>
        <v>-</v>
      </c>
    </row>
    <row r="754" spans="1:6" s="8" customFormat="1" x14ac:dyDescent="0.2">
      <c r="A754" s="145">
        <v>36324</v>
      </c>
      <c r="B754" s="146" t="s">
        <v>1552</v>
      </c>
      <c r="C754" s="335">
        <v>740</v>
      </c>
      <c r="D754" s="149">
        <v>0</v>
      </c>
      <c r="E754" s="149">
        <v>0</v>
      </c>
      <c r="F754" s="148" t="str">
        <f t="shared" si="13"/>
        <v>-</v>
      </c>
    </row>
    <row r="755" spans="1:6" s="8" customFormat="1" x14ac:dyDescent="0.2">
      <c r="A755" s="145">
        <v>36325</v>
      </c>
      <c r="B755" s="146" t="s">
        <v>1553</v>
      </c>
      <c r="C755" s="335">
        <v>741</v>
      </c>
      <c r="D755" s="149">
        <v>0</v>
      </c>
      <c r="E755" s="149">
        <v>0</v>
      </c>
      <c r="F755" s="148" t="str">
        <f t="shared" si="13"/>
        <v>-</v>
      </c>
    </row>
    <row r="756" spans="1:6" s="8" customFormat="1" x14ac:dyDescent="0.2">
      <c r="A756" s="145">
        <v>36326</v>
      </c>
      <c r="B756" s="146" t="s">
        <v>1554</v>
      </c>
      <c r="C756" s="335">
        <v>742</v>
      </c>
      <c r="D756" s="149">
        <v>0</v>
      </c>
      <c r="E756" s="149">
        <v>0</v>
      </c>
      <c r="F756" s="148" t="str">
        <f t="shared" si="13"/>
        <v>-</v>
      </c>
    </row>
    <row r="757" spans="1:6" s="8" customFormat="1" x14ac:dyDescent="0.2">
      <c r="A757" s="145">
        <v>36327</v>
      </c>
      <c r="B757" s="146" t="s">
        <v>1555</v>
      </c>
      <c r="C757" s="335">
        <v>743</v>
      </c>
      <c r="D757" s="149">
        <v>0</v>
      </c>
      <c r="E757" s="149">
        <v>0</v>
      </c>
      <c r="F757" s="148" t="str">
        <f t="shared" si="13"/>
        <v>-</v>
      </c>
    </row>
    <row r="758" spans="1:6" s="8" customFormat="1" x14ac:dyDescent="0.2">
      <c r="A758" s="145">
        <v>36328</v>
      </c>
      <c r="B758" s="146" t="s">
        <v>1556</v>
      </c>
      <c r="C758" s="335">
        <v>744</v>
      </c>
      <c r="D758" s="149">
        <v>0</v>
      </c>
      <c r="E758" s="149">
        <v>0</v>
      </c>
      <c r="F758" s="148" t="str">
        <f t="shared" si="13"/>
        <v>-</v>
      </c>
    </row>
    <row r="759" spans="1:6" s="8" customFormat="1" ht="24" x14ac:dyDescent="0.2">
      <c r="A759" s="145">
        <v>36329</v>
      </c>
      <c r="B759" s="152" t="s">
        <v>1557</v>
      </c>
      <c r="C759" s="335">
        <v>745</v>
      </c>
      <c r="D759" s="149">
        <v>0</v>
      </c>
      <c r="E759" s="149">
        <v>0</v>
      </c>
      <c r="F759" s="148" t="str">
        <f t="shared" si="13"/>
        <v>-</v>
      </c>
    </row>
    <row r="760" spans="1:6" s="8" customFormat="1" ht="24" x14ac:dyDescent="0.2">
      <c r="A760" s="145" t="s">
        <v>1558</v>
      </c>
      <c r="B760" s="146" t="s">
        <v>1559</v>
      </c>
      <c r="C760" s="335">
        <v>746</v>
      </c>
      <c r="D760" s="149">
        <v>0</v>
      </c>
      <c r="E760" s="149">
        <v>0</v>
      </c>
      <c r="F760" s="148" t="str">
        <f t="shared" si="13"/>
        <v>-</v>
      </c>
    </row>
    <row r="761" spans="1:6" s="8" customFormat="1" ht="24" x14ac:dyDescent="0.2">
      <c r="A761" s="145" t="s">
        <v>1560</v>
      </c>
      <c r="B761" s="146" t="s">
        <v>1561</v>
      </c>
      <c r="C761" s="335">
        <v>747</v>
      </c>
      <c r="D761" s="149">
        <v>0</v>
      </c>
      <c r="E761" s="149">
        <v>0</v>
      </c>
      <c r="F761" s="148" t="str">
        <f t="shared" si="13"/>
        <v>-</v>
      </c>
    </row>
    <row r="762" spans="1:6" s="8" customFormat="1" ht="24" x14ac:dyDescent="0.2">
      <c r="A762" s="145" t="s">
        <v>1562</v>
      </c>
      <c r="B762" s="146" t="s">
        <v>1563</v>
      </c>
      <c r="C762" s="335">
        <v>748</v>
      </c>
      <c r="D762" s="149">
        <v>0</v>
      </c>
      <c r="E762" s="149">
        <v>0</v>
      </c>
      <c r="F762" s="148" t="str">
        <f t="shared" si="13"/>
        <v>-</v>
      </c>
    </row>
    <row r="763" spans="1:6" s="8" customFormat="1" ht="24" x14ac:dyDescent="0.2">
      <c r="A763" s="145" t="s">
        <v>1564</v>
      </c>
      <c r="B763" s="146" t="s">
        <v>1565</v>
      </c>
      <c r="C763" s="335">
        <v>749</v>
      </c>
      <c r="D763" s="149">
        <v>0</v>
      </c>
      <c r="E763" s="149">
        <v>0</v>
      </c>
      <c r="F763" s="148" t="str">
        <f t="shared" si="13"/>
        <v>-</v>
      </c>
    </row>
    <row r="764" spans="1:6" s="8" customFormat="1" x14ac:dyDescent="0.2">
      <c r="A764" s="145" t="s">
        <v>1566</v>
      </c>
      <c r="B764" s="146" t="s">
        <v>1567</v>
      </c>
      <c r="C764" s="335">
        <v>750</v>
      </c>
      <c r="D764" s="149">
        <v>0</v>
      </c>
      <c r="E764" s="149">
        <v>0</v>
      </c>
      <c r="F764" s="148" t="str">
        <f t="shared" si="13"/>
        <v>-</v>
      </c>
    </row>
    <row r="765" spans="1:6" s="8" customFormat="1" x14ac:dyDescent="0.2">
      <c r="A765" s="145" t="s">
        <v>1568</v>
      </c>
      <c r="B765" s="146" t="s">
        <v>1569</v>
      </c>
      <c r="C765" s="335">
        <v>751</v>
      </c>
      <c r="D765" s="149">
        <v>0</v>
      </c>
      <c r="E765" s="149">
        <v>0</v>
      </c>
      <c r="F765" s="148" t="str">
        <f t="shared" si="13"/>
        <v>-</v>
      </c>
    </row>
    <row r="766" spans="1:6" s="8" customFormat="1" x14ac:dyDescent="0.2">
      <c r="A766" s="145" t="s">
        <v>1570</v>
      </c>
      <c r="B766" s="146" t="s">
        <v>1571</v>
      </c>
      <c r="C766" s="335">
        <v>752</v>
      </c>
      <c r="D766" s="149">
        <v>0</v>
      </c>
      <c r="E766" s="149">
        <v>0</v>
      </c>
      <c r="F766" s="148" t="str">
        <f t="shared" si="13"/>
        <v>-</v>
      </c>
    </row>
    <row r="767" spans="1:6" s="8" customFormat="1" ht="24" x14ac:dyDescent="0.2">
      <c r="A767" s="145" t="s">
        <v>1572</v>
      </c>
      <c r="B767" s="146" t="s">
        <v>1573</v>
      </c>
      <c r="C767" s="335">
        <v>753</v>
      </c>
      <c r="D767" s="149">
        <v>0</v>
      </c>
      <c r="E767" s="149">
        <v>0</v>
      </c>
      <c r="F767" s="148" t="str">
        <f t="shared" si="13"/>
        <v>-</v>
      </c>
    </row>
    <row r="768" spans="1:6" s="8" customFormat="1" ht="24" x14ac:dyDescent="0.2">
      <c r="A768" s="145" t="s">
        <v>1574</v>
      </c>
      <c r="B768" s="146" t="s">
        <v>1575</v>
      </c>
      <c r="C768" s="335">
        <v>754</v>
      </c>
      <c r="D768" s="149">
        <v>0</v>
      </c>
      <c r="E768" s="149">
        <v>0</v>
      </c>
      <c r="F768" s="148" t="str">
        <f t="shared" si="13"/>
        <v>-</v>
      </c>
    </row>
    <row r="769" spans="1:6" s="8" customFormat="1" ht="24" x14ac:dyDescent="0.2">
      <c r="A769" s="145" t="s">
        <v>1576</v>
      </c>
      <c r="B769" s="146" t="s">
        <v>1577</v>
      </c>
      <c r="C769" s="335">
        <v>755</v>
      </c>
      <c r="D769" s="149">
        <v>0</v>
      </c>
      <c r="E769" s="149">
        <v>0</v>
      </c>
      <c r="F769" s="148" t="str">
        <f t="shared" si="13"/>
        <v>-</v>
      </c>
    </row>
    <row r="770" spans="1:6" s="8" customFormat="1" ht="24" x14ac:dyDescent="0.2">
      <c r="A770" s="145" t="s">
        <v>1578</v>
      </c>
      <c r="B770" s="146" t="s">
        <v>1579</v>
      </c>
      <c r="C770" s="335">
        <v>756</v>
      </c>
      <c r="D770" s="149">
        <v>0</v>
      </c>
      <c r="E770" s="149">
        <v>0</v>
      </c>
      <c r="F770" s="148" t="str">
        <f t="shared" si="13"/>
        <v>-</v>
      </c>
    </row>
    <row r="771" spans="1:6" s="8" customFormat="1" ht="24" x14ac:dyDescent="0.2">
      <c r="A771" s="145" t="s">
        <v>1580</v>
      </c>
      <c r="B771" s="146" t="s">
        <v>1581</v>
      </c>
      <c r="C771" s="335">
        <v>757</v>
      </c>
      <c r="D771" s="149">
        <v>0</v>
      </c>
      <c r="E771" s="149">
        <v>0</v>
      </c>
      <c r="F771" s="148" t="str">
        <f t="shared" si="13"/>
        <v>-</v>
      </c>
    </row>
    <row r="772" spans="1:6" s="8" customFormat="1" ht="24" x14ac:dyDescent="0.2">
      <c r="A772" s="145" t="s">
        <v>1582</v>
      </c>
      <c r="B772" s="146" t="s">
        <v>1583</v>
      </c>
      <c r="C772" s="335">
        <v>758</v>
      </c>
      <c r="D772" s="149">
        <v>0</v>
      </c>
      <c r="E772" s="149">
        <v>0</v>
      </c>
      <c r="F772" s="148" t="str">
        <f t="shared" si="13"/>
        <v>-</v>
      </c>
    </row>
    <row r="773" spans="1:6" s="8" customFormat="1" x14ac:dyDescent="0.2">
      <c r="A773" s="145" t="s">
        <v>1584</v>
      </c>
      <c r="B773" s="146" t="s">
        <v>1585</v>
      </c>
      <c r="C773" s="335">
        <v>759</v>
      </c>
      <c r="D773" s="149">
        <v>0</v>
      </c>
      <c r="E773" s="149">
        <v>0</v>
      </c>
      <c r="F773" s="148" t="str">
        <f t="shared" si="13"/>
        <v>-</v>
      </c>
    </row>
    <row r="774" spans="1:6" s="8" customFormat="1" x14ac:dyDescent="0.2">
      <c r="A774" s="145" t="s">
        <v>1586</v>
      </c>
      <c r="B774" s="146" t="s">
        <v>1587</v>
      </c>
      <c r="C774" s="335">
        <v>760</v>
      </c>
      <c r="D774" s="149">
        <v>0</v>
      </c>
      <c r="E774" s="149">
        <v>0</v>
      </c>
      <c r="F774" s="148" t="str">
        <f t="shared" ref="F774:F837" si="14">IF(D774&lt;&gt;0,IF(E774/D774&gt;=100,"&gt;&gt;100",E774/D774*100),"-")</f>
        <v>-</v>
      </c>
    </row>
    <row r="775" spans="1:6" s="8" customFormat="1" x14ac:dyDescent="0.2">
      <c r="A775" s="145" t="s">
        <v>1588</v>
      </c>
      <c r="B775" s="146" t="s">
        <v>1589</v>
      </c>
      <c r="C775" s="335">
        <v>761</v>
      </c>
      <c r="D775" s="149">
        <v>0</v>
      </c>
      <c r="E775" s="149">
        <v>0</v>
      </c>
      <c r="F775" s="148" t="str">
        <f t="shared" si="14"/>
        <v>-</v>
      </c>
    </row>
    <row r="776" spans="1:6" s="8" customFormat="1" ht="24" x14ac:dyDescent="0.2">
      <c r="A776" s="145" t="s">
        <v>1590</v>
      </c>
      <c r="B776" s="146" t="s">
        <v>1591</v>
      </c>
      <c r="C776" s="335">
        <v>762</v>
      </c>
      <c r="D776" s="149">
        <v>0</v>
      </c>
      <c r="E776" s="149">
        <v>0</v>
      </c>
      <c r="F776" s="148" t="str">
        <f t="shared" si="14"/>
        <v>-</v>
      </c>
    </row>
    <row r="777" spans="1:6" s="8" customFormat="1" ht="24" x14ac:dyDescent="0.2">
      <c r="A777" s="145" t="s">
        <v>1592</v>
      </c>
      <c r="B777" s="146" t="s">
        <v>1593</v>
      </c>
      <c r="C777" s="335">
        <v>763</v>
      </c>
      <c r="D777" s="149">
        <v>0</v>
      </c>
      <c r="E777" s="149">
        <v>0</v>
      </c>
      <c r="F777" s="148" t="str">
        <f t="shared" si="14"/>
        <v>-</v>
      </c>
    </row>
    <row r="778" spans="1:6" s="8" customFormat="1" x14ac:dyDescent="0.2">
      <c r="A778" s="145" t="s">
        <v>1594</v>
      </c>
      <c r="B778" s="146" t="s">
        <v>1595</v>
      </c>
      <c r="C778" s="335">
        <v>764</v>
      </c>
      <c r="D778" s="149">
        <v>0</v>
      </c>
      <c r="E778" s="149">
        <v>0</v>
      </c>
      <c r="F778" s="148" t="str">
        <f t="shared" si="14"/>
        <v>-</v>
      </c>
    </row>
    <row r="779" spans="1:6" s="8" customFormat="1" x14ac:dyDescent="0.2">
      <c r="A779" s="145" t="s">
        <v>1596</v>
      </c>
      <c r="B779" s="146" t="s">
        <v>1597</v>
      </c>
      <c r="C779" s="335">
        <v>765</v>
      </c>
      <c r="D779" s="149">
        <v>0</v>
      </c>
      <c r="E779" s="149">
        <v>0</v>
      </c>
      <c r="F779" s="148" t="str">
        <f t="shared" si="14"/>
        <v>-</v>
      </c>
    </row>
    <row r="780" spans="1:6" s="8" customFormat="1" x14ac:dyDescent="0.2">
      <c r="A780" s="145" t="s">
        <v>1598</v>
      </c>
      <c r="B780" s="146" t="s">
        <v>1599</v>
      </c>
      <c r="C780" s="335">
        <v>766</v>
      </c>
      <c r="D780" s="149">
        <v>0</v>
      </c>
      <c r="E780" s="149">
        <v>0</v>
      </c>
      <c r="F780" s="148" t="str">
        <f t="shared" si="14"/>
        <v>-</v>
      </c>
    </row>
    <row r="781" spans="1:6" s="8" customFormat="1" x14ac:dyDescent="0.2">
      <c r="A781" s="145" t="s">
        <v>1600</v>
      </c>
      <c r="B781" s="146" t="s">
        <v>1601</v>
      </c>
      <c r="C781" s="335">
        <v>767</v>
      </c>
      <c r="D781" s="149">
        <v>0</v>
      </c>
      <c r="E781" s="149">
        <v>0</v>
      </c>
      <c r="F781" s="148" t="str">
        <f t="shared" si="14"/>
        <v>-</v>
      </c>
    </row>
    <row r="782" spans="1:6" s="8" customFormat="1" x14ac:dyDescent="0.2">
      <c r="A782" s="145" t="s">
        <v>1602</v>
      </c>
      <c r="B782" s="146" t="s">
        <v>1603</v>
      </c>
      <c r="C782" s="335">
        <v>768</v>
      </c>
      <c r="D782" s="149">
        <v>0</v>
      </c>
      <c r="E782" s="149">
        <v>0</v>
      </c>
      <c r="F782" s="148" t="str">
        <f t="shared" si="14"/>
        <v>-</v>
      </c>
    </row>
    <row r="783" spans="1:6" s="8" customFormat="1" x14ac:dyDescent="0.2">
      <c r="A783" s="145" t="s">
        <v>1604</v>
      </c>
      <c r="B783" s="146" t="s">
        <v>1605</v>
      </c>
      <c r="C783" s="335">
        <v>769</v>
      </c>
      <c r="D783" s="149">
        <v>0</v>
      </c>
      <c r="E783" s="149">
        <v>0</v>
      </c>
      <c r="F783" s="148" t="str">
        <f t="shared" si="14"/>
        <v>-</v>
      </c>
    </row>
    <row r="784" spans="1:6" s="8" customFormat="1" x14ac:dyDescent="0.2">
      <c r="A784" s="145" t="s">
        <v>1606</v>
      </c>
      <c r="B784" s="146" t="s">
        <v>1607</v>
      </c>
      <c r="C784" s="335">
        <v>770</v>
      </c>
      <c r="D784" s="149">
        <v>0</v>
      </c>
      <c r="E784" s="149">
        <v>0</v>
      </c>
      <c r="F784" s="148" t="str">
        <f t="shared" si="14"/>
        <v>-</v>
      </c>
    </row>
    <row r="785" spans="1:6" s="8" customFormat="1" x14ac:dyDescent="0.2">
      <c r="A785" s="145" t="s">
        <v>1608</v>
      </c>
      <c r="B785" s="146" t="s">
        <v>1609</v>
      </c>
      <c r="C785" s="335">
        <v>771</v>
      </c>
      <c r="D785" s="149">
        <v>0</v>
      </c>
      <c r="E785" s="149">
        <v>0</v>
      </c>
      <c r="F785" s="148" t="str">
        <f t="shared" si="14"/>
        <v>-</v>
      </c>
    </row>
    <row r="786" spans="1:6" s="8" customFormat="1" x14ac:dyDescent="0.2">
      <c r="A786" s="145" t="s">
        <v>1610</v>
      </c>
      <c r="B786" s="146" t="s">
        <v>1611</v>
      </c>
      <c r="C786" s="335">
        <v>772</v>
      </c>
      <c r="D786" s="149">
        <v>0</v>
      </c>
      <c r="E786" s="149">
        <v>12668</v>
      </c>
      <c r="F786" s="148" t="str">
        <f t="shared" si="14"/>
        <v>-</v>
      </c>
    </row>
    <row r="787" spans="1:6" s="8" customFormat="1" x14ac:dyDescent="0.2">
      <c r="A787" s="145" t="s">
        <v>1612</v>
      </c>
      <c r="B787" s="146" t="s">
        <v>1613</v>
      </c>
      <c r="C787" s="335">
        <v>773</v>
      </c>
      <c r="D787" s="149">
        <v>0</v>
      </c>
      <c r="E787" s="149">
        <v>0</v>
      </c>
      <c r="F787" s="148" t="str">
        <f t="shared" si="14"/>
        <v>-</v>
      </c>
    </row>
    <row r="788" spans="1:6" s="8" customFormat="1" x14ac:dyDescent="0.2">
      <c r="A788" s="145" t="s">
        <v>1614</v>
      </c>
      <c r="B788" s="146" t="s">
        <v>1615</v>
      </c>
      <c r="C788" s="335">
        <v>774</v>
      </c>
      <c r="D788" s="149">
        <v>0</v>
      </c>
      <c r="E788" s="149">
        <v>0</v>
      </c>
      <c r="F788" s="148" t="str">
        <f t="shared" si="14"/>
        <v>-</v>
      </c>
    </row>
    <row r="789" spans="1:6" s="8" customFormat="1" x14ac:dyDescent="0.2">
      <c r="A789" s="145">
        <v>37215</v>
      </c>
      <c r="B789" s="146" t="s">
        <v>1616</v>
      </c>
      <c r="C789" s="335">
        <v>775</v>
      </c>
      <c r="D789" s="149">
        <v>25500</v>
      </c>
      <c r="E789" s="149">
        <v>24000</v>
      </c>
      <c r="F789" s="148">
        <f t="shared" si="14"/>
        <v>94.117647058823522</v>
      </c>
    </row>
    <row r="790" spans="1:6" s="8" customFormat="1" x14ac:dyDescent="0.2">
      <c r="A790" s="145">
        <v>37216</v>
      </c>
      <c r="B790" s="151" t="s">
        <v>1617</v>
      </c>
      <c r="C790" s="335">
        <v>776</v>
      </c>
      <c r="D790" s="149">
        <v>0</v>
      </c>
      <c r="E790" s="149">
        <v>0</v>
      </c>
      <c r="F790" s="148" t="str">
        <f t="shared" si="14"/>
        <v>-</v>
      </c>
    </row>
    <row r="791" spans="1:6" s="8" customFormat="1" x14ac:dyDescent="0.2">
      <c r="A791" s="145">
        <v>37217</v>
      </c>
      <c r="B791" s="146" t="s">
        <v>1618</v>
      </c>
      <c r="C791" s="335">
        <v>777</v>
      </c>
      <c r="D791" s="149">
        <v>0</v>
      </c>
      <c r="E791" s="149">
        <v>0</v>
      </c>
      <c r="F791" s="148" t="str">
        <f t="shared" si="14"/>
        <v>-</v>
      </c>
    </row>
    <row r="792" spans="1:6" s="8" customFormat="1" x14ac:dyDescent="0.2">
      <c r="A792" s="145">
        <v>37218</v>
      </c>
      <c r="B792" s="146" t="s">
        <v>1619</v>
      </c>
      <c r="C792" s="335">
        <v>778</v>
      </c>
      <c r="D792" s="149">
        <v>0</v>
      </c>
      <c r="E792" s="149">
        <v>0</v>
      </c>
      <c r="F792" s="148" t="str">
        <f t="shared" si="14"/>
        <v>-</v>
      </c>
    </row>
    <row r="793" spans="1:6" s="8" customFormat="1" x14ac:dyDescent="0.2">
      <c r="A793" s="145">
        <v>37219</v>
      </c>
      <c r="B793" s="146" t="s">
        <v>1620</v>
      </c>
      <c r="C793" s="335">
        <v>779</v>
      </c>
      <c r="D793" s="149">
        <v>0</v>
      </c>
      <c r="E793" s="149">
        <v>0</v>
      </c>
      <c r="F793" s="148" t="str">
        <f t="shared" si="14"/>
        <v>-</v>
      </c>
    </row>
    <row r="794" spans="1:6" s="8" customFormat="1" x14ac:dyDescent="0.2">
      <c r="A794" s="145">
        <v>37221</v>
      </c>
      <c r="B794" s="146" t="s">
        <v>1621</v>
      </c>
      <c r="C794" s="335">
        <v>780</v>
      </c>
      <c r="D794" s="149">
        <v>21584</v>
      </c>
      <c r="E794" s="149">
        <v>59412</v>
      </c>
      <c r="F794" s="148">
        <f t="shared" si="14"/>
        <v>275.2594514455152</v>
      </c>
    </row>
    <row r="795" spans="1:6" s="8" customFormat="1" x14ac:dyDescent="0.2">
      <c r="A795" s="145" t="s">
        <v>1622</v>
      </c>
      <c r="B795" s="146" t="s">
        <v>1605</v>
      </c>
      <c r="C795" s="335">
        <v>781</v>
      </c>
      <c r="D795" s="149">
        <v>0</v>
      </c>
      <c r="E795" s="149">
        <v>0</v>
      </c>
      <c r="F795" s="148" t="str">
        <f t="shared" si="14"/>
        <v>-</v>
      </c>
    </row>
    <row r="796" spans="1:6" s="8" customFormat="1" x14ac:dyDescent="0.2">
      <c r="A796" s="145" t="s">
        <v>1623</v>
      </c>
      <c r="B796" s="146" t="s">
        <v>1624</v>
      </c>
      <c r="C796" s="335">
        <v>782</v>
      </c>
      <c r="D796" s="149">
        <v>0</v>
      </c>
      <c r="E796" s="149">
        <v>0</v>
      </c>
      <c r="F796" s="148" t="str">
        <f t="shared" si="14"/>
        <v>-</v>
      </c>
    </row>
    <row r="797" spans="1:6" s="8" customFormat="1" x14ac:dyDescent="0.2">
      <c r="A797" s="145" t="s">
        <v>1625</v>
      </c>
      <c r="B797" s="146" t="s">
        <v>1626</v>
      </c>
      <c r="C797" s="335">
        <v>783</v>
      </c>
      <c r="D797" s="149">
        <v>0</v>
      </c>
      <c r="E797" s="149">
        <v>0</v>
      </c>
      <c r="F797" s="148" t="str">
        <f t="shared" si="14"/>
        <v>-</v>
      </c>
    </row>
    <row r="798" spans="1:6" s="8" customFormat="1" x14ac:dyDescent="0.2">
      <c r="A798" s="145" t="s">
        <v>1627</v>
      </c>
      <c r="B798" s="146" t="s">
        <v>1628</v>
      </c>
      <c r="C798" s="335">
        <v>784</v>
      </c>
      <c r="D798" s="149">
        <v>0</v>
      </c>
      <c r="E798" s="149">
        <v>0</v>
      </c>
      <c r="F798" s="148" t="str">
        <f t="shared" si="14"/>
        <v>-</v>
      </c>
    </row>
    <row r="799" spans="1:6" s="8" customFormat="1" x14ac:dyDescent="0.2">
      <c r="A799" s="145">
        <v>38117</v>
      </c>
      <c r="B799" s="146" t="s">
        <v>1629</v>
      </c>
      <c r="C799" s="335">
        <v>785</v>
      </c>
      <c r="D799" s="149">
        <v>0</v>
      </c>
      <c r="E799" s="149">
        <v>0</v>
      </c>
      <c r="F799" s="148" t="str">
        <f t="shared" si="14"/>
        <v>-</v>
      </c>
    </row>
    <row r="800" spans="1:6" s="8" customFormat="1" x14ac:dyDescent="0.2">
      <c r="A800" s="145">
        <v>38612</v>
      </c>
      <c r="B800" s="146" t="s">
        <v>1630</v>
      </c>
      <c r="C800" s="335">
        <v>786</v>
      </c>
      <c r="D800" s="149">
        <v>0</v>
      </c>
      <c r="E800" s="149">
        <v>0</v>
      </c>
      <c r="F800" s="148" t="str">
        <f t="shared" si="14"/>
        <v>-</v>
      </c>
    </row>
    <row r="801" spans="1:6" s="8" customFormat="1" x14ac:dyDescent="0.2">
      <c r="A801" s="145">
        <v>38613</v>
      </c>
      <c r="B801" s="146" t="s">
        <v>1631</v>
      </c>
      <c r="C801" s="335">
        <v>787</v>
      </c>
      <c r="D801" s="149">
        <v>0</v>
      </c>
      <c r="E801" s="149">
        <v>0</v>
      </c>
      <c r="F801" s="148" t="str">
        <f t="shared" si="14"/>
        <v>-</v>
      </c>
    </row>
    <row r="802" spans="1:6" s="8" customFormat="1" x14ac:dyDescent="0.2">
      <c r="A802" s="145">
        <v>38614</v>
      </c>
      <c r="B802" s="146" t="s">
        <v>1632</v>
      </c>
      <c r="C802" s="335">
        <v>788</v>
      </c>
      <c r="D802" s="149">
        <v>0</v>
      </c>
      <c r="E802" s="149">
        <v>0</v>
      </c>
      <c r="F802" s="148" t="str">
        <f t="shared" si="14"/>
        <v>-</v>
      </c>
    </row>
    <row r="803" spans="1:6" s="8" customFormat="1" x14ac:dyDescent="0.2">
      <c r="A803" s="145">
        <v>38615</v>
      </c>
      <c r="B803" s="146" t="s">
        <v>1633</v>
      </c>
      <c r="C803" s="335">
        <v>789</v>
      </c>
      <c r="D803" s="149">
        <v>0</v>
      </c>
      <c r="E803" s="149">
        <v>0</v>
      </c>
      <c r="F803" s="148" t="str">
        <f t="shared" si="14"/>
        <v>-</v>
      </c>
    </row>
    <row r="804" spans="1:6" s="8" customFormat="1" x14ac:dyDescent="0.2">
      <c r="A804" s="145">
        <v>38622</v>
      </c>
      <c r="B804" s="146" t="s">
        <v>1634</v>
      </c>
      <c r="C804" s="335">
        <v>790</v>
      </c>
      <c r="D804" s="149">
        <v>0</v>
      </c>
      <c r="E804" s="149">
        <v>0</v>
      </c>
      <c r="F804" s="148" t="str">
        <f t="shared" si="14"/>
        <v>-</v>
      </c>
    </row>
    <row r="805" spans="1:6" s="8" customFormat="1" x14ac:dyDescent="0.2">
      <c r="A805" s="145">
        <v>38623</v>
      </c>
      <c r="B805" s="146" t="s">
        <v>1635</v>
      </c>
      <c r="C805" s="335">
        <v>791</v>
      </c>
      <c r="D805" s="149">
        <v>0</v>
      </c>
      <c r="E805" s="149">
        <v>0</v>
      </c>
      <c r="F805" s="148" t="str">
        <f t="shared" si="14"/>
        <v>-</v>
      </c>
    </row>
    <row r="806" spans="1:6" s="8" customFormat="1" x14ac:dyDescent="0.2">
      <c r="A806" s="145">
        <v>38624</v>
      </c>
      <c r="B806" s="146" t="s">
        <v>1636</v>
      </c>
      <c r="C806" s="335">
        <v>792</v>
      </c>
      <c r="D806" s="149">
        <v>0</v>
      </c>
      <c r="E806" s="149">
        <v>0</v>
      </c>
      <c r="F806" s="148" t="str">
        <f t="shared" si="14"/>
        <v>-</v>
      </c>
    </row>
    <row r="807" spans="1:6" s="8" customFormat="1" x14ac:dyDescent="0.2">
      <c r="A807" s="145">
        <v>38625</v>
      </c>
      <c r="B807" s="146" t="s">
        <v>1637</v>
      </c>
      <c r="C807" s="335">
        <v>793</v>
      </c>
      <c r="D807" s="149">
        <v>0</v>
      </c>
      <c r="E807" s="149">
        <v>0</v>
      </c>
      <c r="F807" s="148" t="str">
        <f t="shared" si="14"/>
        <v>-</v>
      </c>
    </row>
    <row r="808" spans="1:6" s="8" customFormat="1" x14ac:dyDescent="0.2">
      <c r="A808" s="145" t="s">
        <v>1638</v>
      </c>
      <c r="B808" s="146" t="s">
        <v>1639</v>
      </c>
      <c r="C808" s="335">
        <v>794</v>
      </c>
      <c r="D808" s="149">
        <v>0</v>
      </c>
      <c r="E808" s="149">
        <v>0</v>
      </c>
      <c r="F808" s="148"/>
    </row>
    <row r="809" spans="1:6" s="8" customFormat="1" x14ac:dyDescent="0.2">
      <c r="A809" s="145">
        <v>38631</v>
      </c>
      <c r="B809" s="146" t="s">
        <v>1640</v>
      </c>
      <c r="C809" s="335">
        <v>795</v>
      </c>
      <c r="D809" s="149">
        <v>0</v>
      </c>
      <c r="E809" s="149">
        <v>0</v>
      </c>
      <c r="F809" s="148" t="str">
        <f t="shared" si="14"/>
        <v>-</v>
      </c>
    </row>
    <row r="810" spans="1:6" s="8" customFormat="1" x14ac:dyDescent="0.2">
      <c r="A810" s="145">
        <v>38632</v>
      </c>
      <c r="B810" s="146" t="s">
        <v>1641</v>
      </c>
      <c r="C810" s="335">
        <v>796</v>
      </c>
      <c r="D810" s="149">
        <v>0</v>
      </c>
      <c r="E810" s="149">
        <v>0</v>
      </c>
      <c r="F810" s="148" t="str">
        <f t="shared" si="14"/>
        <v>-</v>
      </c>
    </row>
    <row r="811" spans="1:6" s="8" customFormat="1" x14ac:dyDescent="0.2">
      <c r="A811" s="145">
        <v>38641</v>
      </c>
      <c r="B811" s="146" t="s">
        <v>1642</v>
      </c>
      <c r="C811" s="335">
        <v>797</v>
      </c>
      <c r="D811" s="149">
        <v>0</v>
      </c>
      <c r="E811" s="149">
        <v>0</v>
      </c>
      <c r="F811" s="148"/>
    </row>
    <row r="812" spans="1:6" s="8" customFormat="1" x14ac:dyDescent="0.2">
      <c r="A812" s="145" t="s">
        <v>1643</v>
      </c>
      <c r="B812" s="146" t="s">
        <v>1644</v>
      </c>
      <c r="C812" s="335">
        <v>798</v>
      </c>
      <c r="D812" s="149">
        <v>0</v>
      </c>
      <c r="E812" s="149">
        <v>0</v>
      </c>
      <c r="F812" s="148"/>
    </row>
    <row r="813" spans="1:6" s="8" customFormat="1" ht="24" x14ac:dyDescent="0.2">
      <c r="A813" s="145">
        <v>81212</v>
      </c>
      <c r="B813" s="146" t="s">
        <v>1645</v>
      </c>
      <c r="C813" s="335">
        <v>799</v>
      </c>
      <c r="D813" s="149">
        <v>0</v>
      </c>
      <c r="E813" s="149">
        <v>0</v>
      </c>
      <c r="F813" s="148" t="str">
        <f t="shared" si="14"/>
        <v>-</v>
      </c>
    </row>
    <row r="814" spans="1:6" s="8" customFormat="1" ht="24" x14ac:dyDescent="0.2">
      <c r="A814" s="145" t="s">
        <v>1646</v>
      </c>
      <c r="B814" s="146" t="s">
        <v>1647</v>
      </c>
      <c r="C814" s="335">
        <v>800</v>
      </c>
      <c r="D814" s="149">
        <v>0</v>
      </c>
      <c r="E814" s="149">
        <v>0</v>
      </c>
      <c r="F814" s="148" t="str">
        <f t="shared" si="14"/>
        <v>-</v>
      </c>
    </row>
    <row r="815" spans="1:6" s="8" customFormat="1" x14ac:dyDescent="0.2">
      <c r="A815" s="145">
        <v>81322</v>
      </c>
      <c r="B815" s="146" t="s">
        <v>1648</v>
      </c>
      <c r="C815" s="335">
        <v>801</v>
      </c>
      <c r="D815" s="149">
        <v>0</v>
      </c>
      <c r="E815" s="149">
        <v>0</v>
      </c>
      <c r="F815" s="148" t="str">
        <f t="shared" si="14"/>
        <v>-</v>
      </c>
    </row>
    <row r="816" spans="1:6" s="8" customFormat="1" ht="24" x14ac:dyDescent="0.2">
      <c r="A816" s="145" t="s">
        <v>1649</v>
      </c>
      <c r="B816" s="146" t="s">
        <v>1650</v>
      </c>
      <c r="C816" s="335">
        <v>802</v>
      </c>
      <c r="D816" s="149">
        <v>0</v>
      </c>
      <c r="E816" s="149">
        <v>0</v>
      </c>
      <c r="F816" s="148" t="str">
        <f t="shared" si="14"/>
        <v>-</v>
      </c>
    </row>
    <row r="817" spans="1:6" s="8" customFormat="1" x14ac:dyDescent="0.2">
      <c r="A817" s="145">
        <v>81332</v>
      </c>
      <c r="B817" s="146" t="s">
        <v>1651</v>
      </c>
      <c r="C817" s="335">
        <v>803</v>
      </c>
      <c r="D817" s="149">
        <v>0</v>
      </c>
      <c r="E817" s="149">
        <v>0</v>
      </c>
      <c r="F817" s="148" t="str">
        <f t="shared" si="14"/>
        <v>-</v>
      </c>
    </row>
    <row r="818" spans="1:6" s="8" customFormat="1" ht="24" x14ac:dyDescent="0.2">
      <c r="A818" s="145" t="s">
        <v>1652</v>
      </c>
      <c r="B818" s="146" t="s">
        <v>1653</v>
      </c>
      <c r="C818" s="335">
        <v>804</v>
      </c>
      <c r="D818" s="149">
        <v>0</v>
      </c>
      <c r="E818" s="149">
        <v>0</v>
      </c>
      <c r="F818" s="148" t="str">
        <f t="shared" si="14"/>
        <v>-</v>
      </c>
    </row>
    <row r="819" spans="1:6" s="8" customFormat="1" x14ac:dyDescent="0.2">
      <c r="A819" s="145">
        <v>81342</v>
      </c>
      <c r="B819" s="146" t="s">
        <v>1654</v>
      </c>
      <c r="C819" s="335">
        <v>805</v>
      </c>
      <c r="D819" s="149">
        <v>0</v>
      </c>
      <c r="E819" s="149">
        <v>0</v>
      </c>
      <c r="F819" s="148" t="str">
        <f t="shared" si="14"/>
        <v>-</v>
      </c>
    </row>
    <row r="820" spans="1:6" s="8" customFormat="1" ht="24" x14ac:dyDescent="0.2">
      <c r="A820" s="145" t="s">
        <v>1655</v>
      </c>
      <c r="B820" s="146" t="s">
        <v>1656</v>
      </c>
      <c r="C820" s="335">
        <v>806</v>
      </c>
      <c r="D820" s="149">
        <v>0</v>
      </c>
      <c r="E820" s="149">
        <v>0</v>
      </c>
      <c r="F820" s="148" t="str">
        <f t="shared" si="14"/>
        <v>-</v>
      </c>
    </row>
    <row r="821" spans="1:6" s="8" customFormat="1" x14ac:dyDescent="0.2">
      <c r="A821" s="145">
        <v>81411</v>
      </c>
      <c r="B821" s="146" t="s">
        <v>1657</v>
      </c>
      <c r="C821" s="335">
        <v>807</v>
      </c>
      <c r="D821" s="149">
        <v>0</v>
      </c>
      <c r="E821" s="149">
        <v>0</v>
      </c>
      <c r="F821" s="148" t="str">
        <f t="shared" si="14"/>
        <v>-</v>
      </c>
    </row>
    <row r="822" spans="1:6" s="8" customFormat="1" x14ac:dyDescent="0.2">
      <c r="A822" s="145">
        <v>81412</v>
      </c>
      <c r="B822" s="146" t="s">
        <v>1658</v>
      </c>
      <c r="C822" s="335">
        <v>808</v>
      </c>
      <c r="D822" s="149">
        <v>0</v>
      </c>
      <c r="E822" s="149">
        <v>0</v>
      </c>
      <c r="F822" s="148" t="str">
        <f t="shared" si="14"/>
        <v>-</v>
      </c>
    </row>
    <row r="823" spans="1:6" s="8" customFormat="1" x14ac:dyDescent="0.2">
      <c r="A823" s="145" t="s">
        <v>1659</v>
      </c>
      <c r="B823" s="151" t="s">
        <v>1660</v>
      </c>
      <c r="C823" s="335">
        <v>809</v>
      </c>
      <c r="D823" s="149">
        <v>0</v>
      </c>
      <c r="E823" s="149">
        <v>0</v>
      </c>
      <c r="F823" s="148" t="str">
        <f t="shared" si="14"/>
        <v>-</v>
      </c>
    </row>
    <row r="824" spans="1:6" s="8" customFormat="1" x14ac:dyDescent="0.2">
      <c r="A824" s="145">
        <v>81532</v>
      </c>
      <c r="B824" s="151" t="s">
        <v>1661</v>
      </c>
      <c r="C824" s="335">
        <v>810</v>
      </c>
      <c r="D824" s="149">
        <v>0</v>
      </c>
      <c r="E824" s="149">
        <v>0</v>
      </c>
      <c r="F824" s="148" t="str">
        <f t="shared" si="14"/>
        <v>-</v>
      </c>
    </row>
    <row r="825" spans="1:6" s="8" customFormat="1" ht="24" x14ac:dyDescent="0.2">
      <c r="A825" s="145" t="s">
        <v>1662</v>
      </c>
      <c r="B825" s="146" t="s">
        <v>1663</v>
      </c>
      <c r="C825" s="335">
        <v>811</v>
      </c>
      <c r="D825" s="149">
        <v>0</v>
      </c>
      <c r="E825" s="149">
        <v>0</v>
      </c>
      <c r="F825" s="148" t="str">
        <f t="shared" si="14"/>
        <v>-</v>
      </c>
    </row>
    <row r="826" spans="1:6" s="8" customFormat="1" x14ac:dyDescent="0.2">
      <c r="A826" s="145">
        <v>81542</v>
      </c>
      <c r="B826" s="151" t="s">
        <v>1664</v>
      </c>
      <c r="C826" s="335">
        <v>812</v>
      </c>
      <c r="D826" s="149">
        <v>0</v>
      </c>
      <c r="E826" s="149">
        <v>0</v>
      </c>
      <c r="F826" s="148" t="str">
        <f t="shared" si="14"/>
        <v>-</v>
      </c>
    </row>
    <row r="827" spans="1:6" s="8" customFormat="1" ht="24" x14ac:dyDescent="0.2">
      <c r="A827" s="145" t="s">
        <v>1665</v>
      </c>
      <c r="B827" s="146" t="s">
        <v>1666</v>
      </c>
      <c r="C827" s="335">
        <v>813</v>
      </c>
      <c r="D827" s="149">
        <v>0</v>
      </c>
      <c r="E827" s="149">
        <v>0</v>
      </c>
      <c r="F827" s="148" t="str">
        <f t="shared" si="14"/>
        <v>-</v>
      </c>
    </row>
    <row r="828" spans="1:6" s="8" customFormat="1" ht="24" x14ac:dyDescent="0.2">
      <c r="A828" s="145">
        <v>81552</v>
      </c>
      <c r="B828" s="146" t="s">
        <v>1667</v>
      </c>
      <c r="C828" s="335">
        <v>814</v>
      </c>
      <c r="D828" s="149">
        <v>0</v>
      </c>
      <c r="E828" s="149">
        <v>0</v>
      </c>
      <c r="F828" s="148" t="str">
        <f t="shared" si="14"/>
        <v>-</v>
      </c>
    </row>
    <row r="829" spans="1:6" s="8" customFormat="1" ht="24" x14ac:dyDescent="0.2">
      <c r="A829" s="145" t="s">
        <v>1668</v>
      </c>
      <c r="B829" s="146" t="s">
        <v>1669</v>
      </c>
      <c r="C829" s="335">
        <v>815</v>
      </c>
      <c r="D829" s="149">
        <v>0</v>
      </c>
      <c r="E829" s="149">
        <v>0</v>
      </c>
      <c r="F829" s="148" t="str">
        <f t="shared" si="14"/>
        <v>-</v>
      </c>
    </row>
    <row r="830" spans="1:6" s="8" customFormat="1" x14ac:dyDescent="0.2">
      <c r="A830" s="145">
        <v>81631</v>
      </c>
      <c r="B830" s="151" t="s">
        <v>1670</v>
      </c>
      <c r="C830" s="335">
        <v>816</v>
      </c>
      <c r="D830" s="149">
        <v>0</v>
      </c>
      <c r="E830" s="149">
        <v>0</v>
      </c>
      <c r="F830" s="148" t="str">
        <f t="shared" si="14"/>
        <v>-</v>
      </c>
    </row>
    <row r="831" spans="1:6" s="8" customFormat="1" x14ac:dyDescent="0.2">
      <c r="A831" s="145">
        <v>81632</v>
      </c>
      <c r="B831" s="146" t="s">
        <v>1671</v>
      </c>
      <c r="C831" s="335">
        <v>817</v>
      </c>
      <c r="D831" s="149">
        <v>0</v>
      </c>
      <c r="E831" s="149">
        <v>0</v>
      </c>
      <c r="F831" s="148" t="str">
        <f t="shared" si="14"/>
        <v>-</v>
      </c>
    </row>
    <row r="832" spans="1:6" s="8" customFormat="1" ht="24" x14ac:dyDescent="0.2">
      <c r="A832" s="145" t="s">
        <v>1672</v>
      </c>
      <c r="B832" s="146" t="s">
        <v>1673</v>
      </c>
      <c r="C832" s="335">
        <v>818</v>
      </c>
      <c r="D832" s="149">
        <v>0</v>
      </c>
      <c r="E832" s="149">
        <v>0</v>
      </c>
      <c r="F832" s="148" t="str">
        <f t="shared" si="14"/>
        <v>-</v>
      </c>
    </row>
    <row r="833" spans="1:6" s="8" customFormat="1" x14ac:dyDescent="0.2">
      <c r="A833" s="145">
        <v>81641</v>
      </c>
      <c r="B833" s="146" t="s">
        <v>1674</v>
      </c>
      <c r="C833" s="335">
        <v>819</v>
      </c>
      <c r="D833" s="149">
        <v>0</v>
      </c>
      <c r="E833" s="149">
        <v>0</v>
      </c>
      <c r="F833" s="148" t="str">
        <f t="shared" si="14"/>
        <v>-</v>
      </c>
    </row>
    <row r="834" spans="1:6" s="8" customFormat="1" x14ac:dyDescent="0.2">
      <c r="A834" s="145">
        <v>81642</v>
      </c>
      <c r="B834" s="146" t="s">
        <v>1675</v>
      </c>
      <c r="C834" s="335">
        <v>820</v>
      </c>
      <c r="D834" s="149">
        <v>0</v>
      </c>
      <c r="E834" s="149">
        <v>0</v>
      </c>
      <c r="F834" s="148" t="str">
        <f t="shared" si="14"/>
        <v>-</v>
      </c>
    </row>
    <row r="835" spans="1:6" s="8" customFormat="1" x14ac:dyDescent="0.2">
      <c r="A835" s="145" t="s">
        <v>1676</v>
      </c>
      <c r="B835" s="146" t="s">
        <v>1677</v>
      </c>
      <c r="C835" s="335">
        <v>821</v>
      </c>
      <c r="D835" s="149">
        <v>0</v>
      </c>
      <c r="E835" s="149">
        <v>0</v>
      </c>
      <c r="F835" s="148" t="str">
        <f t="shared" si="14"/>
        <v>-</v>
      </c>
    </row>
    <row r="836" spans="1:6" s="8" customFormat="1" x14ac:dyDescent="0.2">
      <c r="A836" s="145">
        <v>81711</v>
      </c>
      <c r="B836" s="146" t="s">
        <v>1678</v>
      </c>
      <c r="C836" s="335">
        <v>822</v>
      </c>
      <c r="D836" s="149">
        <v>0</v>
      </c>
      <c r="E836" s="149">
        <v>0</v>
      </c>
      <c r="F836" s="148" t="str">
        <f t="shared" si="14"/>
        <v>-</v>
      </c>
    </row>
    <row r="837" spans="1:6" s="8" customFormat="1" x14ac:dyDescent="0.2">
      <c r="A837" s="145">
        <v>81712</v>
      </c>
      <c r="B837" s="146" t="s">
        <v>1679</v>
      </c>
      <c r="C837" s="335">
        <v>823</v>
      </c>
      <c r="D837" s="149">
        <v>0</v>
      </c>
      <c r="E837" s="149">
        <v>0</v>
      </c>
      <c r="F837" s="148" t="str">
        <f t="shared" si="14"/>
        <v>-</v>
      </c>
    </row>
    <row r="838" spans="1:6" s="8" customFormat="1" x14ac:dyDescent="0.2">
      <c r="A838" s="145">
        <v>81721</v>
      </c>
      <c r="B838" s="146" t="s">
        <v>1680</v>
      </c>
      <c r="C838" s="335">
        <v>824</v>
      </c>
      <c r="D838" s="149">
        <v>0</v>
      </c>
      <c r="E838" s="149">
        <v>0</v>
      </c>
      <c r="F838" s="148" t="str">
        <f t="shared" ref="F838:F901" si="15">IF(D838&lt;&gt;0,IF(E838/D838&gt;=100,"&gt;&gt;100",E838/D838*100),"-")</f>
        <v>-</v>
      </c>
    </row>
    <row r="839" spans="1:6" s="8" customFormat="1" x14ac:dyDescent="0.2">
      <c r="A839" s="145">
        <v>81722</v>
      </c>
      <c r="B839" s="146" t="s">
        <v>1681</v>
      </c>
      <c r="C839" s="335">
        <v>825</v>
      </c>
      <c r="D839" s="149">
        <v>0</v>
      </c>
      <c r="E839" s="149">
        <v>0</v>
      </c>
      <c r="F839" s="148" t="str">
        <f t="shared" si="15"/>
        <v>-</v>
      </c>
    </row>
    <row r="840" spans="1:6" s="8" customFormat="1" x14ac:dyDescent="0.2">
      <c r="A840" s="145" t="s">
        <v>1682</v>
      </c>
      <c r="B840" s="146" t="s">
        <v>1683</v>
      </c>
      <c r="C840" s="335">
        <v>826</v>
      </c>
      <c r="D840" s="149">
        <v>0</v>
      </c>
      <c r="E840" s="149">
        <v>0</v>
      </c>
      <c r="F840" s="148" t="str">
        <f t="shared" si="15"/>
        <v>-</v>
      </c>
    </row>
    <row r="841" spans="1:6" s="8" customFormat="1" x14ac:dyDescent="0.2">
      <c r="A841" s="145">
        <v>81731</v>
      </c>
      <c r="B841" s="146" t="s">
        <v>1684</v>
      </c>
      <c r="C841" s="335">
        <v>827</v>
      </c>
      <c r="D841" s="149">
        <v>0</v>
      </c>
      <c r="E841" s="149">
        <v>0</v>
      </c>
      <c r="F841" s="148" t="str">
        <f t="shared" si="15"/>
        <v>-</v>
      </c>
    </row>
    <row r="842" spans="1:6" s="8" customFormat="1" x14ac:dyDescent="0.2">
      <c r="A842" s="145">
        <v>81732</v>
      </c>
      <c r="B842" s="146" t="s">
        <v>1685</v>
      </c>
      <c r="C842" s="335">
        <v>828</v>
      </c>
      <c r="D842" s="149">
        <v>0</v>
      </c>
      <c r="E842" s="149">
        <v>0</v>
      </c>
      <c r="F842" s="148" t="str">
        <f t="shared" si="15"/>
        <v>-</v>
      </c>
    </row>
    <row r="843" spans="1:6" s="8" customFormat="1" x14ac:dyDescent="0.2">
      <c r="A843" s="145">
        <v>81733</v>
      </c>
      <c r="B843" s="146" t="s">
        <v>1686</v>
      </c>
      <c r="C843" s="335">
        <v>829</v>
      </c>
      <c r="D843" s="149">
        <v>0</v>
      </c>
      <c r="E843" s="149">
        <v>0</v>
      </c>
      <c r="F843" s="148" t="str">
        <f t="shared" si="15"/>
        <v>-</v>
      </c>
    </row>
    <row r="844" spans="1:6" s="8" customFormat="1" x14ac:dyDescent="0.2">
      <c r="A844" s="145">
        <v>81741</v>
      </c>
      <c r="B844" s="146" t="s">
        <v>1687</v>
      </c>
      <c r="C844" s="335">
        <v>830</v>
      </c>
      <c r="D844" s="149">
        <v>0</v>
      </c>
      <c r="E844" s="149">
        <v>0</v>
      </c>
      <c r="F844" s="148" t="str">
        <f t="shared" si="15"/>
        <v>-</v>
      </c>
    </row>
    <row r="845" spans="1:6" s="8" customFormat="1" x14ac:dyDescent="0.2">
      <c r="A845" s="145">
        <v>81742</v>
      </c>
      <c r="B845" s="146" t="s">
        <v>1688</v>
      </c>
      <c r="C845" s="335">
        <v>831</v>
      </c>
      <c r="D845" s="149">
        <v>0</v>
      </c>
      <c r="E845" s="149">
        <v>0</v>
      </c>
      <c r="F845" s="148" t="str">
        <f t="shared" si="15"/>
        <v>-</v>
      </c>
    </row>
    <row r="846" spans="1:6" s="8" customFormat="1" x14ac:dyDescent="0.2">
      <c r="A846" s="145">
        <v>81743</v>
      </c>
      <c r="B846" s="146" t="s">
        <v>1689</v>
      </c>
      <c r="C846" s="335">
        <v>832</v>
      </c>
      <c r="D846" s="149">
        <v>0</v>
      </c>
      <c r="E846" s="149">
        <v>0</v>
      </c>
      <c r="F846" s="148" t="str">
        <f t="shared" si="15"/>
        <v>-</v>
      </c>
    </row>
    <row r="847" spans="1:6" s="8" customFormat="1" x14ac:dyDescent="0.2">
      <c r="A847" s="145">
        <v>81751</v>
      </c>
      <c r="B847" s="146" t="s">
        <v>1690</v>
      </c>
      <c r="C847" s="335">
        <v>833</v>
      </c>
      <c r="D847" s="149">
        <v>0</v>
      </c>
      <c r="E847" s="149">
        <v>0</v>
      </c>
      <c r="F847" s="148" t="str">
        <f t="shared" si="15"/>
        <v>-</v>
      </c>
    </row>
    <row r="848" spans="1:6" s="8" customFormat="1" x14ac:dyDescent="0.2">
      <c r="A848" s="145">
        <v>81752</v>
      </c>
      <c r="B848" s="146" t="s">
        <v>1691</v>
      </c>
      <c r="C848" s="335">
        <v>834</v>
      </c>
      <c r="D848" s="149">
        <v>0</v>
      </c>
      <c r="E848" s="149">
        <v>0</v>
      </c>
      <c r="F848" s="148" t="str">
        <f t="shared" si="15"/>
        <v>-</v>
      </c>
    </row>
    <row r="849" spans="1:6" s="8" customFormat="1" x14ac:dyDescent="0.2">
      <c r="A849" s="145">
        <v>81753</v>
      </c>
      <c r="B849" s="146" t="s">
        <v>1692</v>
      </c>
      <c r="C849" s="335">
        <v>835</v>
      </c>
      <c r="D849" s="149">
        <v>0</v>
      </c>
      <c r="E849" s="149">
        <v>0</v>
      </c>
      <c r="F849" s="148" t="str">
        <f t="shared" si="15"/>
        <v>-</v>
      </c>
    </row>
    <row r="850" spans="1:6" s="8" customFormat="1" ht="24" x14ac:dyDescent="0.2">
      <c r="A850" s="145">
        <v>81761</v>
      </c>
      <c r="B850" s="152" t="s">
        <v>1693</v>
      </c>
      <c r="C850" s="335">
        <v>836</v>
      </c>
      <c r="D850" s="149">
        <v>0</v>
      </c>
      <c r="E850" s="149">
        <v>0</v>
      </c>
      <c r="F850" s="148" t="str">
        <f t="shared" si="15"/>
        <v>-</v>
      </c>
    </row>
    <row r="851" spans="1:6" s="8" customFormat="1" ht="24" x14ac:dyDescent="0.2">
      <c r="A851" s="145">
        <v>81762</v>
      </c>
      <c r="B851" s="152" t="s">
        <v>1694</v>
      </c>
      <c r="C851" s="335">
        <v>837</v>
      </c>
      <c r="D851" s="149">
        <v>0</v>
      </c>
      <c r="E851" s="149">
        <v>0</v>
      </c>
      <c r="F851" s="148" t="str">
        <f t="shared" si="15"/>
        <v>-</v>
      </c>
    </row>
    <row r="852" spans="1:6" s="8" customFormat="1" ht="24" x14ac:dyDescent="0.2">
      <c r="A852" s="145">
        <v>81763</v>
      </c>
      <c r="B852" s="146" t="s">
        <v>1695</v>
      </c>
      <c r="C852" s="335">
        <v>838</v>
      </c>
      <c r="D852" s="149">
        <v>0</v>
      </c>
      <c r="E852" s="149">
        <v>0</v>
      </c>
      <c r="F852" s="148" t="str">
        <f t="shared" si="15"/>
        <v>-</v>
      </c>
    </row>
    <row r="853" spans="1:6" s="8" customFormat="1" ht="24" x14ac:dyDescent="0.2">
      <c r="A853" s="145">
        <v>81771</v>
      </c>
      <c r="B853" s="146" t="s">
        <v>1696</v>
      </c>
      <c r="C853" s="335">
        <v>839</v>
      </c>
      <c r="D853" s="149">
        <v>0</v>
      </c>
      <c r="E853" s="149">
        <v>0</v>
      </c>
      <c r="F853" s="148" t="str">
        <f t="shared" si="15"/>
        <v>-</v>
      </c>
    </row>
    <row r="854" spans="1:6" s="8" customFormat="1" ht="24" x14ac:dyDescent="0.2">
      <c r="A854" s="145">
        <v>81772</v>
      </c>
      <c r="B854" s="146" t="s">
        <v>1697</v>
      </c>
      <c r="C854" s="335">
        <v>840</v>
      </c>
      <c r="D854" s="149">
        <v>0</v>
      </c>
      <c r="E854" s="149">
        <v>0</v>
      </c>
      <c r="F854" s="148" t="str">
        <f t="shared" si="15"/>
        <v>-</v>
      </c>
    </row>
    <row r="855" spans="1:6" s="8" customFormat="1" ht="24" x14ac:dyDescent="0.2">
      <c r="A855" s="145">
        <v>81773</v>
      </c>
      <c r="B855" s="146" t="s">
        <v>1698</v>
      </c>
      <c r="C855" s="335">
        <v>841</v>
      </c>
      <c r="D855" s="149">
        <v>0</v>
      </c>
      <c r="E855" s="149">
        <v>0</v>
      </c>
      <c r="F855" s="148" t="str">
        <f t="shared" si="15"/>
        <v>-</v>
      </c>
    </row>
    <row r="856" spans="1:6" s="8" customFormat="1" x14ac:dyDescent="0.2">
      <c r="A856" s="145">
        <v>82412</v>
      </c>
      <c r="B856" s="146" t="s">
        <v>1699</v>
      </c>
      <c r="C856" s="335">
        <v>842</v>
      </c>
      <c r="D856" s="149">
        <v>0</v>
      </c>
      <c r="E856" s="149">
        <v>0</v>
      </c>
      <c r="F856" s="148" t="str">
        <f t="shared" si="15"/>
        <v>-</v>
      </c>
    </row>
    <row r="857" spans="1:6" s="8" customFormat="1" x14ac:dyDescent="0.2">
      <c r="A857" s="145">
        <v>84132</v>
      </c>
      <c r="B857" s="146" t="s">
        <v>1700</v>
      </c>
      <c r="C857" s="335">
        <v>843</v>
      </c>
      <c r="D857" s="149">
        <v>0</v>
      </c>
      <c r="E857" s="149">
        <v>0</v>
      </c>
      <c r="F857" s="148" t="str">
        <f t="shared" si="15"/>
        <v>-</v>
      </c>
    </row>
    <row r="858" spans="1:6" s="8" customFormat="1" x14ac:dyDescent="0.2">
      <c r="A858" s="145">
        <v>84142</v>
      </c>
      <c r="B858" s="146" t="s">
        <v>1701</v>
      </c>
      <c r="C858" s="335">
        <v>844</v>
      </c>
      <c r="D858" s="149">
        <v>0</v>
      </c>
      <c r="E858" s="149">
        <v>0</v>
      </c>
      <c r="F858" s="148" t="str">
        <f t="shared" si="15"/>
        <v>-</v>
      </c>
    </row>
    <row r="859" spans="1:6" s="8" customFormat="1" x14ac:dyDescent="0.2">
      <c r="A859" s="145">
        <v>84152</v>
      </c>
      <c r="B859" s="146" t="s">
        <v>1702</v>
      </c>
      <c r="C859" s="335">
        <v>845</v>
      </c>
      <c r="D859" s="149">
        <v>0</v>
      </c>
      <c r="E859" s="149">
        <v>0</v>
      </c>
      <c r="F859" s="148" t="str">
        <f t="shared" si="15"/>
        <v>-</v>
      </c>
    </row>
    <row r="860" spans="1:6" s="8" customFormat="1" x14ac:dyDescent="0.2">
      <c r="A860" s="145">
        <v>84162</v>
      </c>
      <c r="B860" s="146" t="s">
        <v>1703</v>
      </c>
      <c r="C860" s="335">
        <v>846</v>
      </c>
      <c r="D860" s="149">
        <v>0</v>
      </c>
      <c r="E860" s="149">
        <v>0</v>
      </c>
      <c r="F860" s="148" t="str">
        <f t="shared" si="15"/>
        <v>-</v>
      </c>
    </row>
    <row r="861" spans="1:6" s="8" customFormat="1" x14ac:dyDescent="0.2">
      <c r="A861" s="145">
        <v>84221</v>
      </c>
      <c r="B861" s="146" t="s">
        <v>1704</v>
      </c>
      <c r="C861" s="335">
        <v>847</v>
      </c>
      <c r="D861" s="149">
        <v>0</v>
      </c>
      <c r="E861" s="149">
        <v>0</v>
      </c>
      <c r="F861" s="148" t="str">
        <f t="shared" si="15"/>
        <v>-</v>
      </c>
    </row>
    <row r="862" spans="1:6" s="8" customFormat="1" x14ac:dyDescent="0.2">
      <c r="A862" s="145">
        <v>84222</v>
      </c>
      <c r="B862" s="146" t="s">
        <v>1705</v>
      </c>
      <c r="C862" s="335">
        <v>848</v>
      </c>
      <c r="D862" s="149">
        <v>0</v>
      </c>
      <c r="E862" s="149">
        <v>0</v>
      </c>
      <c r="F862" s="148" t="str">
        <f t="shared" si="15"/>
        <v>-</v>
      </c>
    </row>
    <row r="863" spans="1:6" s="8" customFormat="1" x14ac:dyDescent="0.2">
      <c r="A863" s="145" t="s">
        <v>1706</v>
      </c>
      <c r="B863" s="146" t="s">
        <v>1707</v>
      </c>
      <c r="C863" s="335">
        <v>849</v>
      </c>
      <c r="D863" s="149">
        <v>0</v>
      </c>
      <c r="E863" s="149">
        <v>0</v>
      </c>
      <c r="F863" s="148" t="str">
        <f t="shared" si="15"/>
        <v>-</v>
      </c>
    </row>
    <row r="864" spans="1:6" s="8" customFormat="1" x14ac:dyDescent="0.2">
      <c r="A864" s="145">
        <v>84232</v>
      </c>
      <c r="B864" s="146" t="s">
        <v>1708</v>
      </c>
      <c r="C864" s="335">
        <v>850</v>
      </c>
      <c r="D864" s="149">
        <v>0</v>
      </c>
      <c r="E864" s="149">
        <v>0</v>
      </c>
      <c r="F864" s="148" t="str">
        <f t="shared" si="15"/>
        <v>-</v>
      </c>
    </row>
    <row r="865" spans="1:6" s="8" customFormat="1" x14ac:dyDescent="0.2">
      <c r="A865" s="145">
        <v>84242</v>
      </c>
      <c r="B865" s="146" t="s">
        <v>1709</v>
      </c>
      <c r="C865" s="335">
        <v>851</v>
      </c>
      <c r="D865" s="149">
        <v>0</v>
      </c>
      <c r="E865" s="149">
        <v>0</v>
      </c>
      <c r="F865" s="148" t="str">
        <f t="shared" si="15"/>
        <v>-</v>
      </c>
    </row>
    <row r="866" spans="1:6" s="8" customFormat="1" x14ac:dyDescent="0.2">
      <c r="A866" s="145" t="s">
        <v>1710</v>
      </c>
      <c r="B866" s="146" t="s">
        <v>1711</v>
      </c>
      <c r="C866" s="335">
        <v>852</v>
      </c>
      <c r="D866" s="149">
        <v>0</v>
      </c>
      <c r="E866" s="149">
        <v>0</v>
      </c>
      <c r="F866" s="148" t="str">
        <f t="shared" si="15"/>
        <v>-</v>
      </c>
    </row>
    <row r="867" spans="1:6" s="8" customFormat="1" x14ac:dyDescent="0.2">
      <c r="A867" s="145">
        <v>84312</v>
      </c>
      <c r="B867" s="146" t="s">
        <v>1712</v>
      </c>
      <c r="C867" s="335">
        <v>853</v>
      </c>
      <c r="D867" s="149">
        <v>0</v>
      </c>
      <c r="E867" s="149">
        <v>0</v>
      </c>
      <c r="F867" s="148" t="str">
        <f t="shared" si="15"/>
        <v>-</v>
      </c>
    </row>
    <row r="868" spans="1:6" s="8" customFormat="1" x14ac:dyDescent="0.2">
      <c r="A868" s="145">
        <v>84431</v>
      </c>
      <c r="B868" s="146" t="s">
        <v>1713</v>
      </c>
      <c r="C868" s="335">
        <v>854</v>
      </c>
      <c r="D868" s="149">
        <v>0</v>
      </c>
      <c r="E868" s="149">
        <v>0</v>
      </c>
      <c r="F868" s="148" t="str">
        <f t="shared" si="15"/>
        <v>-</v>
      </c>
    </row>
    <row r="869" spans="1:6" s="8" customFormat="1" x14ac:dyDescent="0.2">
      <c r="A869" s="145">
        <v>84432</v>
      </c>
      <c r="B869" s="146" t="s">
        <v>1714</v>
      </c>
      <c r="C869" s="335">
        <v>855</v>
      </c>
      <c r="D869" s="149">
        <v>0</v>
      </c>
      <c r="E869" s="149">
        <v>0</v>
      </c>
      <c r="F869" s="148" t="str">
        <f t="shared" si="15"/>
        <v>-</v>
      </c>
    </row>
    <row r="870" spans="1:6" s="8" customFormat="1" x14ac:dyDescent="0.2">
      <c r="A870" s="145" t="s">
        <v>1715</v>
      </c>
      <c r="B870" s="146" t="s">
        <v>1716</v>
      </c>
      <c r="C870" s="335">
        <v>856</v>
      </c>
      <c r="D870" s="149">
        <v>0</v>
      </c>
      <c r="E870" s="149">
        <v>0</v>
      </c>
      <c r="F870" s="148" t="str">
        <f t="shared" si="15"/>
        <v>-</v>
      </c>
    </row>
    <row r="871" spans="1:6" s="8" customFormat="1" x14ac:dyDescent="0.2">
      <c r="A871" s="145">
        <v>84442</v>
      </c>
      <c r="B871" s="146" t="s">
        <v>1717</v>
      </c>
      <c r="C871" s="335">
        <v>857</v>
      </c>
      <c r="D871" s="149">
        <v>0</v>
      </c>
      <c r="E871" s="149">
        <v>0</v>
      </c>
      <c r="F871" s="148" t="str">
        <f t="shared" si="15"/>
        <v>-</v>
      </c>
    </row>
    <row r="872" spans="1:6" s="8" customFormat="1" ht="24" x14ac:dyDescent="0.2">
      <c r="A872" s="145">
        <v>84452</v>
      </c>
      <c r="B872" s="152" t="s">
        <v>1718</v>
      </c>
      <c r="C872" s="335">
        <v>858</v>
      </c>
      <c r="D872" s="149">
        <v>0</v>
      </c>
      <c r="E872" s="149">
        <v>0</v>
      </c>
      <c r="F872" s="148" t="str">
        <f t="shared" si="15"/>
        <v>-</v>
      </c>
    </row>
    <row r="873" spans="1:6" s="8" customFormat="1" ht="24" x14ac:dyDescent="0.2">
      <c r="A873" s="145" t="s">
        <v>1719</v>
      </c>
      <c r="B873" s="152" t="s">
        <v>1720</v>
      </c>
      <c r="C873" s="335">
        <v>859</v>
      </c>
      <c r="D873" s="149">
        <v>0</v>
      </c>
      <c r="E873" s="149">
        <v>0</v>
      </c>
      <c r="F873" s="148" t="str">
        <f t="shared" si="15"/>
        <v>-</v>
      </c>
    </row>
    <row r="874" spans="1:6" s="8" customFormat="1" x14ac:dyDescent="0.2">
      <c r="A874" s="145">
        <v>84461</v>
      </c>
      <c r="B874" s="146" t="s">
        <v>1721</v>
      </c>
      <c r="C874" s="335">
        <v>860</v>
      </c>
      <c r="D874" s="149">
        <v>0</v>
      </c>
      <c r="E874" s="149">
        <v>0</v>
      </c>
      <c r="F874" s="148" t="str">
        <f t="shared" si="15"/>
        <v>-</v>
      </c>
    </row>
    <row r="875" spans="1:6" s="8" customFormat="1" x14ac:dyDescent="0.2">
      <c r="A875" s="145">
        <v>84462</v>
      </c>
      <c r="B875" s="146" t="s">
        <v>1722</v>
      </c>
      <c r="C875" s="335">
        <v>861</v>
      </c>
      <c r="D875" s="149">
        <v>0</v>
      </c>
      <c r="E875" s="149">
        <v>0</v>
      </c>
      <c r="F875" s="148" t="str">
        <f t="shared" si="15"/>
        <v>-</v>
      </c>
    </row>
    <row r="876" spans="1:6" s="8" customFormat="1" x14ac:dyDescent="0.2">
      <c r="A876" s="145" t="s">
        <v>1723</v>
      </c>
      <c r="B876" s="146" t="s">
        <v>1724</v>
      </c>
      <c r="C876" s="335">
        <v>862</v>
      </c>
      <c r="D876" s="149">
        <v>0</v>
      </c>
      <c r="E876" s="149">
        <v>0</v>
      </c>
      <c r="F876" s="148" t="str">
        <f t="shared" si="15"/>
        <v>-</v>
      </c>
    </row>
    <row r="877" spans="1:6" s="8" customFormat="1" x14ac:dyDescent="0.2">
      <c r="A877" s="145">
        <v>84472</v>
      </c>
      <c r="B877" s="146" t="s">
        <v>1725</v>
      </c>
      <c r="C877" s="335">
        <v>863</v>
      </c>
      <c r="D877" s="149">
        <v>0</v>
      </c>
      <c r="E877" s="149">
        <v>0</v>
      </c>
      <c r="F877" s="148" t="str">
        <f t="shared" si="15"/>
        <v>-</v>
      </c>
    </row>
    <row r="878" spans="1:6" s="8" customFormat="1" x14ac:dyDescent="0.2">
      <c r="A878" s="145">
        <v>84482</v>
      </c>
      <c r="B878" s="146" t="s">
        <v>1726</v>
      </c>
      <c r="C878" s="335">
        <v>864</v>
      </c>
      <c r="D878" s="149">
        <v>0</v>
      </c>
      <c r="E878" s="149">
        <v>0</v>
      </c>
      <c r="F878" s="148" t="str">
        <f t="shared" si="15"/>
        <v>-</v>
      </c>
    </row>
    <row r="879" spans="1:6" s="8" customFormat="1" x14ac:dyDescent="0.2">
      <c r="A879" s="145" t="s">
        <v>1727</v>
      </c>
      <c r="B879" s="146" t="s">
        <v>1728</v>
      </c>
      <c r="C879" s="335">
        <v>865</v>
      </c>
      <c r="D879" s="149">
        <v>0</v>
      </c>
      <c r="E879" s="149">
        <v>0</v>
      </c>
      <c r="F879" s="148" t="str">
        <f t="shared" si="15"/>
        <v>-</v>
      </c>
    </row>
    <row r="880" spans="1:6" s="8" customFormat="1" x14ac:dyDescent="0.2">
      <c r="A880" s="145">
        <v>84532</v>
      </c>
      <c r="B880" s="146" t="s">
        <v>1729</v>
      </c>
      <c r="C880" s="335">
        <v>866</v>
      </c>
      <c r="D880" s="149">
        <v>0</v>
      </c>
      <c r="E880" s="149">
        <v>0</v>
      </c>
      <c r="F880" s="148" t="str">
        <f t="shared" si="15"/>
        <v>-</v>
      </c>
    </row>
    <row r="881" spans="1:6" s="8" customFormat="1" x14ac:dyDescent="0.2">
      <c r="A881" s="145">
        <v>84542</v>
      </c>
      <c r="B881" s="146" t="s">
        <v>1730</v>
      </c>
      <c r="C881" s="335">
        <v>867</v>
      </c>
      <c r="D881" s="149">
        <v>0</v>
      </c>
      <c r="E881" s="149">
        <v>0</v>
      </c>
      <c r="F881" s="148" t="str">
        <f t="shared" si="15"/>
        <v>-</v>
      </c>
    </row>
    <row r="882" spans="1:6" s="8" customFormat="1" x14ac:dyDescent="0.2">
      <c r="A882" s="145">
        <v>84552</v>
      </c>
      <c r="B882" s="146" t="s">
        <v>1731</v>
      </c>
      <c r="C882" s="335">
        <v>868</v>
      </c>
      <c r="D882" s="149">
        <v>0</v>
      </c>
      <c r="E882" s="149">
        <v>0</v>
      </c>
      <c r="F882" s="148" t="str">
        <f t="shared" si="15"/>
        <v>-</v>
      </c>
    </row>
    <row r="883" spans="1:6" s="8" customFormat="1" x14ac:dyDescent="0.2">
      <c r="A883" s="145">
        <v>84711</v>
      </c>
      <c r="B883" s="146" t="s">
        <v>1732</v>
      </c>
      <c r="C883" s="335">
        <v>869</v>
      </c>
      <c r="D883" s="149">
        <v>0</v>
      </c>
      <c r="E883" s="149">
        <v>0</v>
      </c>
      <c r="F883" s="148" t="str">
        <f t="shared" si="15"/>
        <v>-</v>
      </c>
    </row>
    <row r="884" spans="1:6" s="8" customFormat="1" x14ac:dyDescent="0.2">
      <c r="A884" s="145">
        <v>84712</v>
      </c>
      <c r="B884" s="146" t="s">
        <v>1733</v>
      </c>
      <c r="C884" s="335">
        <v>870</v>
      </c>
      <c r="D884" s="149">
        <v>0</v>
      </c>
      <c r="E884" s="149">
        <v>0</v>
      </c>
      <c r="F884" s="148" t="str">
        <f t="shared" si="15"/>
        <v>-</v>
      </c>
    </row>
    <row r="885" spans="1:6" s="8" customFormat="1" x14ac:dyDescent="0.2">
      <c r="A885" s="145">
        <v>84721</v>
      </c>
      <c r="B885" s="146" t="s">
        <v>1734</v>
      </c>
      <c r="C885" s="335">
        <v>871</v>
      </c>
      <c r="D885" s="149">
        <v>0</v>
      </c>
      <c r="E885" s="149">
        <v>0</v>
      </c>
      <c r="F885" s="148" t="str">
        <f t="shared" si="15"/>
        <v>-</v>
      </c>
    </row>
    <row r="886" spans="1:6" s="8" customFormat="1" x14ac:dyDescent="0.2">
      <c r="A886" s="145">
        <v>84722</v>
      </c>
      <c r="B886" s="146" t="s">
        <v>1735</v>
      </c>
      <c r="C886" s="335">
        <v>872</v>
      </c>
      <c r="D886" s="149">
        <v>0</v>
      </c>
      <c r="E886" s="149">
        <v>0</v>
      </c>
      <c r="F886" s="148" t="str">
        <f t="shared" si="15"/>
        <v>-</v>
      </c>
    </row>
    <row r="887" spans="1:6" s="8" customFormat="1" x14ac:dyDescent="0.2">
      <c r="A887" s="145">
        <v>84731</v>
      </c>
      <c r="B887" s="146" t="s">
        <v>1736</v>
      </c>
      <c r="C887" s="335">
        <v>873</v>
      </c>
      <c r="D887" s="149">
        <v>0</v>
      </c>
      <c r="E887" s="149">
        <v>0</v>
      </c>
      <c r="F887" s="148" t="str">
        <f t="shared" si="15"/>
        <v>-</v>
      </c>
    </row>
    <row r="888" spans="1:6" s="8" customFormat="1" x14ac:dyDescent="0.2">
      <c r="A888" s="145">
        <v>84732</v>
      </c>
      <c r="B888" s="146" t="s">
        <v>1737</v>
      </c>
      <c r="C888" s="335">
        <v>874</v>
      </c>
      <c r="D888" s="149">
        <v>0</v>
      </c>
      <c r="E888" s="149">
        <v>0</v>
      </c>
      <c r="F888" s="148" t="str">
        <f t="shared" si="15"/>
        <v>-</v>
      </c>
    </row>
    <row r="889" spans="1:6" s="8" customFormat="1" x14ac:dyDescent="0.2">
      <c r="A889" s="145">
        <v>84741</v>
      </c>
      <c r="B889" s="146" t="s">
        <v>1738</v>
      </c>
      <c r="C889" s="335">
        <v>875</v>
      </c>
      <c r="D889" s="149">
        <v>0</v>
      </c>
      <c r="E889" s="149">
        <v>0</v>
      </c>
      <c r="F889" s="148" t="str">
        <f t="shared" si="15"/>
        <v>-</v>
      </c>
    </row>
    <row r="890" spans="1:6" s="8" customFormat="1" x14ac:dyDescent="0.2">
      <c r="A890" s="145">
        <v>84742</v>
      </c>
      <c r="B890" s="146" t="s">
        <v>1739</v>
      </c>
      <c r="C890" s="335">
        <v>876</v>
      </c>
      <c r="D890" s="149">
        <v>0</v>
      </c>
      <c r="E890" s="149">
        <v>0</v>
      </c>
      <c r="F890" s="148" t="str">
        <f t="shared" si="15"/>
        <v>-</v>
      </c>
    </row>
    <row r="891" spans="1:6" s="8" customFormat="1" x14ac:dyDescent="0.2">
      <c r="A891" s="145">
        <v>84751</v>
      </c>
      <c r="B891" s="146" t="s">
        <v>1740</v>
      </c>
      <c r="C891" s="335">
        <v>877</v>
      </c>
      <c r="D891" s="149">
        <v>0</v>
      </c>
      <c r="E891" s="149">
        <v>0</v>
      </c>
      <c r="F891" s="148" t="str">
        <f t="shared" si="15"/>
        <v>-</v>
      </c>
    </row>
    <row r="892" spans="1:6" s="8" customFormat="1" x14ac:dyDescent="0.2">
      <c r="A892" s="145">
        <v>84752</v>
      </c>
      <c r="B892" s="146" t="s">
        <v>1741</v>
      </c>
      <c r="C892" s="335">
        <v>878</v>
      </c>
      <c r="D892" s="149">
        <v>0</v>
      </c>
      <c r="E892" s="149">
        <v>0</v>
      </c>
      <c r="F892" s="148" t="str">
        <f t="shared" si="15"/>
        <v>-</v>
      </c>
    </row>
    <row r="893" spans="1:6" s="8" customFormat="1" x14ac:dyDescent="0.2">
      <c r="A893" s="145">
        <v>84761</v>
      </c>
      <c r="B893" s="151" t="s">
        <v>1742</v>
      </c>
      <c r="C893" s="335">
        <v>879</v>
      </c>
      <c r="D893" s="149">
        <v>0</v>
      </c>
      <c r="E893" s="149">
        <v>0</v>
      </c>
      <c r="F893" s="148" t="str">
        <f t="shared" si="15"/>
        <v>-</v>
      </c>
    </row>
    <row r="894" spans="1:6" s="8" customFormat="1" x14ac:dyDescent="0.2">
      <c r="A894" s="145">
        <v>84762</v>
      </c>
      <c r="B894" s="151" t="s">
        <v>1743</v>
      </c>
      <c r="C894" s="335">
        <v>880</v>
      </c>
      <c r="D894" s="149">
        <v>0</v>
      </c>
      <c r="E894" s="149">
        <v>0</v>
      </c>
      <c r="F894" s="148" t="str">
        <f t="shared" si="15"/>
        <v>-</v>
      </c>
    </row>
    <row r="895" spans="1:6" s="8" customFormat="1" ht="24" x14ac:dyDescent="0.2">
      <c r="A895" s="145" t="s">
        <v>1744</v>
      </c>
      <c r="B895" s="146" t="s">
        <v>1745</v>
      </c>
      <c r="C895" s="335">
        <v>881</v>
      </c>
      <c r="D895" s="149">
        <v>0</v>
      </c>
      <c r="E895" s="149">
        <v>0</v>
      </c>
      <c r="F895" s="148" t="str">
        <f t="shared" si="15"/>
        <v>-</v>
      </c>
    </row>
    <row r="896" spans="1:6" s="8" customFormat="1" ht="24" x14ac:dyDescent="0.2">
      <c r="A896" s="145" t="s">
        <v>1746</v>
      </c>
      <c r="B896" s="146" t="s">
        <v>1747</v>
      </c>
      <c r="C896" s="335">
        <v>882</v>
      </c>
      <c r="D896" s="149">
        <v>0</v>
      </c>
      <c r="E896" s="149">
        <v>0</v>
      </c>
      <c r="F896" s="148" t="str">
        <f t="shared" si="15"/>
        <v>-</v>
      </c>
    </row>
    <row r="897" spans="1:6" s="8" customFormat="1" x14ac:dyDescent="0.2">
      <c r="A897" s="145">
        <v>85412</v>
      </c>
      <c r="B897" s="146" t="s">
        <v>1748</v>
      </c>
      <c r="C897" s="335">
        <v>883</v>
      </c>
      <c r="D897" s="149">
        <v>0</v>
      </c>
      <c r="E897" s="149">
        <v>0</v>
      </c>
      <c r="F897" s="148" t="str">
        <f t="shared" si="15"/>
        <v>-</v>
      </c>
    </row>
    <row r="898" spans="1:6" s="8" customFormat="1" ht="24" x14ac:dyDescent="0.2">
      <c r="A898" s="145">
        <v>51212</v>
      </c>
      <c r="B898" s="152" t="s">
        <v>1749</v>
      </c>
      <c r="C898" s="335">
        <v>884</v>
      </c>
      <c r="D898" s="149">
        <v>0</v>
      </c>
      <c r="E898" s="149">
        <v>0</v>
      </c>
      <c r="F898" s="148" t="str">
        <f t="shared" si="15"/>
        <v>-</v>
      </c>
    </row>
    <row r="899" spans="1:6" s="8" customFormat="1" ht="24" x14ac:dyDescent="0.2">
      <c r="A899" s="145" t="s">
        <v>1750</v>
      </c>
      <c r="B899" s="152" t="s">
        <v>1751</v>
      </c>
      <c r="C899" s="335">
        <v>885</v>
      </c>
      <c r="D899" s="149">
        <v>0</v>
      </c>
      <c r="E899" s="149">
        <v>0</v>
      </c>
      <c r="F899" s="148" t="str">
        <f t="shared" si="15"/>
        <v>-</v>
      </c>
    </row>
    <row r="900" spans="1:6" s="8" customFormat="1" x14ac:dyDescent="0.2">
      <c r="A900" s="145">
        <v>51322</v>
      </c>
      <c r="B900" s="146" t="s">
        <v>1752</v>
      </c>
      <c r="C900" s="335">
        <v>886</v>
      </c>
      <c r="D900" s="149">
        <v>0</v>
      </c>
      <c r="E900" s="149">
        <v>0</v>
      </c>
      <c r="F900" s="148" t="str">
        <f t="shared" si="15"/>
        <v>-</v>
      </c>
    </row>
    <row r="901" spans="1:6" s="8" customFormat="1" x14ac:dyDescent="0.2">
      <c r="A901" s="145" t="s">
        <v>1753</v>
      </c>
      <c r="B901" s="146" t="s">
        <v>1754</v>
      </c>
      <c r="C901" s="335">
        <v>887</v>
      </c>
      <c r="D901" s="149">
        <v>0</v>
      </c>
      <c r="E901" s="149">
        <v>0</v>
      </c>
      <c r="F901" s="148" t="str">
        <f t="shared" si="15"/>
        <v>-</v>
      </c>
    </row>
    <row r="902" spans="1:6" s="8" customFormat="1" x14ac:dyDescent="0.2">
      <c r="A902" s="145">
        <v>51332</v>
      </c>
      <c r="B902" s="146" t="s">
        <v>1755</v>
      </c>
      <c r="C902" s="335">
        <v>888</v>
      </c>
      <c r="D902" s="149">
        <v>0</v>
      </c>
      <c r="E902" s="149">
        <v>0</v>
      </c>
      <c r="F902" s="148" t="str">
        <f t="shared" ref="F902:F965" si="16">IF(D902&lt;&gt;0,IF(E902/D902&gt;=100,"&gt;&gt;100",E902/D902*100),"-")</f>
        <v>-</v>
      </c>
    </row>
    <row r="903" spans="1:6" s="8" customFormat="1" x14ac:dyDescent="0.2">
      <c r="A903" s="145" t="s">
        <v>1756</v>
      </c>
      <c r="B903" s="146" t="s">
        <v>1757</v>
      </c>
      <c r="C903" s="335">
        <v>889</v>
      </c>
      <c r="D903" s="149">
        <v>0</v>
      </c>
      <c r="E903" s="149">
        <v>0</v>
      </c>
      <c r="F903" s="148" t="str">
        <f t="shared" si="16"/>
        <v>-</v>
      </c>
    </row>
    <row r="904" spans="1:6" s="8" customFormat="1" x14ac:dyDescent="0.2">
      <c r="A904" s="145">
        <v>51342</v>
      </c>
      <c r="B904" s="146" t="s">
        <v>1758</v>
      </c>
      <c r="C904" s="335">
        <v>890</v>
      </c>
      <c r="D904" s="149">
        <v>0</v>
      </c>
      <c r="E904" s="149">
        <v>0</v>
      </c>
      <c r="F904" s="148" t="str">
        <f t="shared" si="16"/>
        <v>-</v>
      </c>
    </row>
    <row r="905" spans="1:6" s="8" customFormat="1" ht="24" x14ac:dyDescent="0.2">
      <c r="A905" s="145" t="s">
        <v>1759</v>
      </c>
      <c r="B905" s="146" t="s">
        <v>1760</v>
      </c>
      <c r="C905" s="335">
        <v>891</v>
      </c>
      <c r="D905" s="149">
        <v>0</v>
      </c>
      <c r="E905" s="149">
        <v>0</v>
      </c>
      <c r="F905" s="148" t="str">
        <f t="shared" si="16"/>
        <v>-</v>
      </c>
    </row>
    <row r="906" spans="1:6" s="8" customFormat="1" x14ac:dyDescent="0.2">
      <c r="A906" s="145">
        <v>51411</v>
      </c>
      <c r="B906" s="146" t="s">
        <v>1761</v>
      </c>
      <c r="C906" s="335">
        <v>892</v>
      </c>
      <c r="D906" s="149">
        <v>0</v>
      </c>
      <c r="E906" s="149">
        <v>0</v>
      </c>
      <c r="F906" s="148" t="str">
        <f t="shared" si="16"/>
        <v>-</v>
      </c>
    </row>
    <row r="907" spans="1:6" s="8" customFormat="1" x14ac:dyDescent="0.2">
      <c r="A907" s="145">
        <v>51412</v>
      </c>
      <c r="B907" s="146" t="s">
        <v>1762</v>
      </c>
      <c r="C907" s="335">
        <v>893</v>
      </c>
      <c r="D907" s="149">
        <v>0</v>
      </c>
      <c r="E907" s="149">
        <v>0</v>
      </c>
      <c r="F907" s="148" t="str">
        <f t="shared" si="16"/>
        <v>-</v>
      </c>
    </row>
    <row r="908" spans="1:6" s="8" customFormat="1" x14ac:dyDescent="0.2">
      <c r="A908" s="145" t="s">
        <v>1763</v>
      </c>
      <c r="B908" s="146" t="s">
        <v>1764</v>
      </c>
      <c r="C908" s="335">
        <v>894</v>
      </c>
      <c r="D908" s="149">
        <v>0</v>
      </c>
      <c r="E908" s="149">
        <v>0</v>
      </c>
      <c r="F908" s="148" t="str">
        <f t="shared" si="16"/>
        <v>-</v>
      </c>
    </row>
    <row r="909" spans="1:6" s="8" customFormat="1" x14ac:dyDescent="0.2">
      <c r="A909" s="145">
        <v>51532</v>
      </c>
      <c r="B909" s="146" t="s">
        <v>1765</v>
      </c>
      <c r="C909" s="335">
        <v>895</v>
      </c>
      <c r="D909" s="149">
        <v>0</v>
      </c>
      <c r="E909" s="149">
        <v>0</v>
      </c>
      <c r="F909" s="148" t="str">
        <f t="shared" si="16"/>
        <v>-</v>
      </c>
    </row>
    <row r="910" spans="1:6" s="8" customFormat="1" ht="24" x14ac:dyDescent="0.2">
      <c r="A910" s="145" t="s">
        <v>1766</v>
      </c>
      <c r="B910" s="146" t="s">
        <v>1767</v>
      </c>
      <c r="C910" s="335">
        <v>896</v>
      </c>
      <c r="D910" s="149">
        <v>0</v>
      </c>
      <c r="E910" s="149">
        <v>0</v>
      </c>
      <c r="F910" s="148" t="str">
        <f t="shared" si="16"/>
        <v>-</v>
      </c>
    </row>
    <row r="911" spans="1:6" s="8" customFormat="1" x14ac:dyDescent="0.2">
      <c r="A911" s="145">
        <v>51542</v>
      </c>
      <c r="B911" s="146" t="s">
        <v>1768</v>
      </c>
      <c r="C911" s="335">
        <v>897</v>
      </c>
      <c r="D911" s="149">
        <v>0</v>
      </c>
      <c r="E911" s="149">
        <v>0</v>
      </c>
      <c r="F911" s="148" t="str">
        <f t="shared" si="16"/>
        <v>-</v>
      </c>
    </row>
    <row r="912" spans="1:6" s="8" customFormat="1" ht="24" x14ac:dyDescent="0.2">
      <c r="A912" s="145" t="s">
        <v>1769</v>
      </c>
      <c r="B912" s="146" t="s">
        <v>1770</v>
      </c>
      <c r="C912" s="335">
        <v>898</v>
      </c>
      <c r="D912" s="149">
        <v>0</v>
      </c>
      <c r="E912" s="149">
        <v>0</v>
      </c>
      <c r="F912" s="148" t="str">
        <f t="shared" si="16"/>
        <v>-</v>
      </c>
    </row>
    <row r="913" spans="1:6" s="8" customFormat="1" ht="24" x14ac:dyDescent="0.2">
      <c r="A913" s="145">
        <v>51552</v>
      </c>
      <c r="B913" s="152" t="s">
        <v>1771</v>
      </c>
      <c r="C913" s="335">
        <v>899</v>
      </c>
      <c r="D913" s="149">
        <v>0</v>
      </c>
      <c r="E913" s="149">
        <v>0</v>
      </c>
      <c r="F913" s="148" t="str">
        <f t="shared" si="16"/>
        <v>-</v>
      </c>
    </row>
    <row r="914" spans="1:6" s="8" customFormat="1" ht="24" x14ac:dyDescent="0.2">
      <c r="A914" s="145" t="s">
        <v>1772</v>
      </c>
      <c r="B914" s="152" t="s">
        <v>1773</v>
      </c>
      <c r="C914" s="335">
        <v>900</v>
      </c>
      <c r="D914" s="149">
        <v>0</v>
      </c>
      <c r="E914" s="149">
        <v>0</v>
      </c>
      <c r="F914" s="148" t="str">
        <f t="shared" si="16"/>
        <v>-</v>
      </c>
    </row>
    <row r="915" spans="1:6" s="8" customFormat="1" x14ac:dyDescent="0.2">
      <c r="A915" s="145">
        <v>51631</v>
      </c>
      <c r="B915" s="146" t="s">
        <v>1774</v>
      </c>
      <c r="C915" s="335">
        <v>901</v>
      </c>
      <c r="D915" s="149">
        <v>0</v>
      </c>
      <c r="E915" s="149">
        <v>0</v>
      </c>
      <c r="F915" s="148" t="str">
        <f t="shared" si="16"/>
        <v>-</v>
      </c>
    </row>
    <row r="916" spans="1:6" s="8" customFormat="1" x14ac:dyDescent="0.2">
      <c r="A916" s="145">
        <v>51632</v>
      </c>
      <c r="B916" s="146" t="s">
        <v>1775</v>
      </c>
      <c r="C916" s="335">
        <v>902</v>
      </c>
      <c r="D916" s="149">
        <v>0</v>
      </c>
      <c r="E916" s="149">
        <v>0</v>
      </c>
      <c r="F916" s="148" t="str">
        <f t="shared" si="16"/>
        <v>-</v>
      </c>
    </row>
    <row r="917" spans="1:6" s="8" customFormat="1" ht="24" x14ac:dyDescent="0.2">
      <c r="A917" s="145" t="s">
        <v>1776</v>
      </c>
      <c r="B917" s="146" t="s">
        <v>1777</v>
      </c>
      <c r="C917" s="335">
        <v>903</v>
      </c>
      <c r="D917" s="149">
        <v>0</v>
      </c>
      <c r="E917" s="149">
        <v>0</v>
      </c>
      <c r="F917" s="148" t="str">
        <f t="shared" si="16"/>
        <v>-</v>
      </c>
    </row>
    <row r="918" spans="1:6" s="8" customFormat="1" x14ac:dyDescent="0.2">
      <c r="A918" s="145">
        <v>51641</v>
      </c>
      <c r="B918" s="146" t="s">
        <v>1778</v>
      </c>
      <c r="C918" s="335">
        <v>904</v>
      </c>
      <c r="D918" s="149">
        <v>0</v>
      </c>
      <c r="E918" s="149">
        <v>0</v>
      </c>
      <c r="F918" s="148" t="str">
        <f t="shared" si="16"/>
        <v>-</v>
      </c>
    </row>
    <row r="919" spans="1:6" s="8" customFormat="1" x14ac:dyDescent="0.2">
      <c r="A919" s="145">
        <v>51642</v>
      </c>
      <c r="B919" s="146" t="s">
        <v>1779</v>
      </c>
      <c r="C919" s="335">
        <v>905</v>
      </c>
      <c r="D919" s="149">
        <v>0</v>
      </c>
      <c r="E919" s="149">
        <v>0</v>
      </c>
      <c r="F919" s="148" t="str">
        <f t="shared" si="16"/>
        <v>-</v>
      </c>
    </row>
    <row r="920" spans="1:6" s="8" customFormat="1" x14ac:dyDescent="0.2">
      <c r="A920" s="145" t="s">
        <v>1780</v>
      </c>
      <c r="B920" s="146" t="s">
        <v>1781</v>
      </c>
      <c r="C920" s="335">
        <v>906</v>
      </c>
      <c r="D920" s="149">
        <v>0</v>
      </c>
      <c r="E920" s="149">
        <v>0</v>
      </c>
      <c r="F920" s="148" t="str">
        <f t="shared" si="16"/>
        <v>-</v>
      </c>
    </row>
    <row r="921" spans="1:6" s="8" customFormat="1" x14ac:dyDescent="0.2">
      <c r="A921" s="145">
        <v>51711</v>
      </c>
      <c r="B921" s="146" t="s">
        <v>1782</v>
      </c>
      <c r="C921" s="335">
        <v>907</v>
      </c>
      <c r="D921" s="149">
        <v>0</v>
      </c>
      <c r="E921" s="149">
        <v>0</v>
      </c>
      <c r="F921" s="148" t="str">
        <f t="shared" si="16"/>
        <v>-</v>
      </c>
    </row>
    <row r="922" spans="1:6" s="8" customFormat="1" x14ac:dyDescent="0.2">
      <c r="A922" s="145">
        <v>51712</v>
      </c>
      <c r="B922" s="146" t="s">
        <v>1783</v>
      </c>
      <c r="C922" s="335">
        <v>908</v>
      </c>
      <c r="D922" s="149">
        <v>0</v>
      </c>
      <c r="E922" s="149">
        <v>0</v>
      </c>
      <c r="F922" s="148" t="str">
        <f t="shared" si="16"/>
        <v>-</v>
      </c>
    </row>
    <row r="923" spans="1:6" s="8" customFormat="1" x14ac:dyDescent="0.2">
      <c r="A923" s="145">
        <v>51721</v>
      </c>
      <c r="B923" s="146" t="s">
        <v>1784</v>
      </c>
      <c r="C923" s="335">
        <v>909</v>
      </c>
      <c r="D923" s="149">
        <v>0</v>
      </c>
      <c r="E923" s="149">
        <v>0</v>
      </c>
      <c r="F923" s="148" t="str">
        <f t="shared" si="16"/>
        <v>-</v>
      </c>
    </row>
    <row r="924" spans="1:6" s="8" customFormat="1" x14ac:dyDescent="0.2">
      <c r="A924" s="145">
        <v>51722</v>
      </c>
      <c r="B924" s="146" t="s">
        <v>1785</v>
      </c>
      <c r="C924" s="335">
        <v>910</v>
      </c>
      <c r="D924" s="149">
        <v>0</v>
      </c>
      <c r="E924" s="149">
        <v>0</v>
      </c>
      <c r="F924" s="148" t="str">
        <f t="shared" si="16"/>
        <v>-</v>
      </c>
    </row>
    <row r="925" spans="1:6" s="8" customFormat="1" x14ac:dyDescent="0.2">
      <c r="A925" s="145" t="s">
        <v>1786</v>
      </c>
      <c r="B925" s="146" t="s">
        <v>1787</v>
      </c>
      <c r="C925" s="335">
        <v>911</v>
      </c>
      <c r="D925" s="149">
        <v>0</v>
      </c>
      <c r="E925" s="149">
        <v>0</v>
      </c>
      <c r="F925" s="148" t="str">
        <f t="shared" si="16"/>
        <v>-</v>
      </c>
    </row>
    <row r="926" spans="1:6" s="8" customFormat="1" x14ac:dyDescent="0.2">
      <c r="A926" s="145">
        <v>51731</v>
      </c>
      <c r="B926" s="146" t="s">
        <v>1788</v>
      </c>
      <c r="C926" s="335">
        <v>912</v>
      </c>
      <c r="D926" s="149">
        <v>0</v>
      </c>
      <c r="E926" s="149">
        <v>0</v>
      </c>
      <c r="F926" s="148" t="str">
        <f t="shared" si="16"/>
        <v>-</v>
      </c>
    </row>
    <row r="927" spans="1:6" s="8" customFormat="1" x14ac:dyDescent="0.2">
      <c r="A927" s="145">
        <v>51732</v>
      </c>
      <c r="B927" s="146" t="s">
        <v>1789</v>
      </c>
      <c r="C927" s="335">
        <v>913</v>
      </c>
      <c r="D927" s="149">
        <v>0</v>
      </c>
      <c r="E927" s="149">
        <v>0</v>
      </c>
      <c r="F927" s="148" t="str">
        <f t="shared" si="16"/>
        <v>-</v>
      </c>
    </row>
    <row r="928" spans="1:6" s="8" customFormat="1" x14ac:dyDescent="0.2">
      <c r="A928" s="145" t="s">
        <v>1790</v>
      </c>
      <c r="B928" s="146" t="s">
        <v>1791</v>
      </c>
      <c r="C928" s="335">
        <v>914</v>
      </c>
      <c r="D928" s="149">
        <v>0</v>
      </c>
      <c r="E928" s="149">
        <v>0</v>
      </c>
      <c r="F928" s="148" t="str">
        <f t="shared" si="16"/>
        <v>-</v>
      </c>
    </row>
    <row r="929" spans="1:6" s="8" customFormat="1" x14ac:dyDescent="0.2">
      <c r="A929" s="145">
        <v>51741</v>
      </c>
      <c r="B929" s="146" t="s">
        <v>1792</v>
      </c>
      <c r="C929" s="335">
        <v>915</v>
      </c>
      <c r="D929" s="149">
        <v>0</v>
      </c>
      <c r="E929" s="149">
        <v>0</v>
      </c>
      <c r="F929" s="148" t="str">
        <f t="shared" si="16"/>
        <v>-</v>
      </c>
    </row>
    <row r="930" spans="1:6" s="8" customFormat="1" x14ac:dyDescent="0.2">
      <c r="A930" s="145">
        <v>51742</v>
      </c>
      <c r="B930" s="146" t="s">
        <v>1793</v>
      </c>
      <c r="C930" s="335">
        <v>916</v>
      </c>
      <c r="D930" s="149">
        <v>0</v>
      </c>
      <c r="E930" s="149">
        <v>0</v>
      </c>
      <c r="F930" s="148" t="str">
        <f t="shared" si="16"/>
        <v>-</v>
      </c>
    </row>
    <row r="931" spans="1:6" s="8" customFormat="1" x14ac:dyDescent="0.2">
      <c r="A931" s="145" t="s">
        <v>1794</v>
      </c>
      <c r="B931" s="146" t="s">
        <v>1795</v>
      </c>
      <c r="C931" s="335">
        <v>917</v>
      </c>
      <c r="D931" s="149">
        <v>0</v>
      </c>
      <c r="E931" s="149">
        <v>0</v>
      </c>
      <c r="F931" s="148" t="str">
        <f t="shared" si="16"/>
        <v>-</v>
      </c>
    </row>
    <row r="932" spans="1:6" s="8" customFormat="1" x14ac:dyDescent="0.2">
      <c r="A932" s="145">
        <v>51751</v>
      </c>
      <c r="B932" s="146" t="s">
        <v>1796</v>
      </c>
      <c r="C932" s="335">
        <v>918</v>
      </c>
      <c r="D932" s="149">
        <v>0</v>
      </c>
      <c r="E932" s="149">
        <v>0</v>
      </c>
      <c r="F932" s="148" t="str">
        <f t="shared" si="16"/>
        <v>-</v>
      </c>
    </row>
    <row r="933" spans="1:6" s="8" customFormat="1" x14ac:dyDescent="0.2">
      <c r="A933" s="145">
        <v>51752</v>
      </c>
      <c r="B933" s="146" t="s">
        <v>1797</v>
      </c>
      <c r="C933" s="335">
        <v>919</v>
      </c>
      <c r="D933" s="149">
        <v>0</v>
      </c>
      <c r="E933" s="149">
        <v>0</v>
      </c>
      <c r="F933" s="148" t="str">
        <f t="shared" si="16"/>
        <v>-</v>
      </c>
    </row>
    <row r="934" spans="1:6" s="8" customFormat="1" x14ac:dyDescent="0.2">
      <c r="A934" s="145" t="s">
        <v>1798</v>
      </c>
      <c r="B934" s="146" t="s">
        <v>1799</v>
      </c>
      <c r="C934" s="335">
        <v>920</v>
      </c>
      <c r="D934" s="149">
        <v>0</v>
      </c>
      <c r="E934" s="149">
        <v>0</v>
      </c>
      <c r="F934" s="148" t="str">
        <f t="shared" si="16"/>
        <v>-</v>
      </c>
    </row>
    <row r="935" spans="1:6" s="8" customFormat="1" x14ac:dyDescent="0.2">
      <c r="A935" s="145">
        <v>51761</v>
      </c>
      <c r="B935" s="146" t="s">
        <v>1800</v>
      </c>
      <c r="C935" s="335">
        <v>921</v>
      </c>
      <c r="D935" s="149">
        <v>0</v>
      </c>
      <c r="E935" s="149">
        <v>0</v>
      </c>
      <c r="F935" s="148" t="str">
        <f t="shared" si="16"/>
        <v>-</v>
      </c>
    </row>
    <row r="936" spans="1:6" s="8" customFormat="1" x14ac:dyDescent="0.2">
      <c r="A936" s="145">
        <v>51762</v>
      </c>
      <c r="B936" s="146" t="s">
        <v>1801</v>
      </c>
      <c r="C936" s="335">
        <v>922</v>
      </c>
      <c r="D936" s="149">
        <v>0</v>
      </c>
      <c r="E936" s="149">
        <v>0</v>
      </c>
      <c r="F936" s="148" t="str">
        <f t="shared" si="16"/>
        <v>-</v>
      </c>
    </row>
    <row r="937" spans="1:6" s="8" customFormat="1" ht="24" x14ac:dyDescent="0.2">
      <c r="A937" s="145" t="s">
        <v>1802</v>
      </c>
      <c r="B937" s="146" t="s">
        <v>1803</v>
      </c>
      <c r="C937" s="335">
        <v>923</v>
      </c>
      <c r="D937" s="149">
        <v>0</v>
      </c>
      <c r="E937" s="149">
        <v>0</v>
      </c>
      <c r="F937" s="148" t="str">
        <f t="shared" si="16"/>
        <v>-</v>
      </c>
    </row>
    <row r="938" spans="1:6" s="8" customFormat="1" ht="24" x14ac:dyDescent="0.2">
      <c r="A938" s="145">
        <v>51771</v>
      </c>
      <c r="B938" s="146" t="s">
        <v>1804</v>
      </c>
      <c r="C938" s="335">
        <v>924</v>
      </c>
      <c r="D938" s="149">
        <v>0</v>
      </c>
      <c r="E938" s="149">
        <v>0</v>
      </c>
      <c r="F938" s="148" t="str">
        <f t="shared" si="16"/>
        <v>-</v>
      </c>
    </row>
    <row r="939" spans="1:6" s="8" customFormat="1" ht="24" x14ac:dyDescent="0.2">
      <c r="A939" s="145">
        <v>51772</v>
      </c>
      <c r="B939" s="146" t="s">
        <v>1805</v>
      </c>
      <c r="C939" s="335">
        <v>925</v>
      </c>
      <c r="D939" s="149">
        <v>0</v>
      </c>
      <c r="E939" s="149">
        <v>0</v>
      </c>
      <c r="F939" s="148" t="str">
        <f t="shared" si="16"/>
        <v>-</v>
      </c>
    </row>
    <row r="940" spans="1:6" s="8" customFormat="1" ht="24" x14ac:dyDescent="0.2">
      <c r="A940" s="145" t="s">
        <v>1806</v>
      </c>
      <c r="B940" s="146" t="s">
        <v>1807</v>
      </c>
      <c r="C940" s="335">
        <v>926</v>
      </c>
      <c r="D940" s="149">
        <v>0</v>
      </c>
      <c r="E940" s="149">
        <v>0</v>
      </c>
      <c r="F940" s="148" t="str">
        <f t="shared" si="16"/>
        <v>-</v>
      </c>
    </row>
    <row r="941" spans="1:6" s="8" customFormat="1" x14ac:dyDescent="0.2">
      <c r="A941" s="145">
        <v>54132</v>
      </c>
      <c r="B941" s="146" t="s">
        <v>1808</v>
      </c>
      <c r="C941" s="335">
        <v>927</v>
      </c>
      <c r="D941" s="149">
        <v>0</v>
      </c>
      <c r="E941" s="149">
        <v>0</v>
      </c>
      <c r="F941" s="148" t="str">
        <f t="shared" si="16"/>
        <v>-</v>
      </c>
    </row>
    <row r="942" spans="1:6" s="8" customFormat="1" x14ac:dyDescent="0.2">
      <c r="A942" s="145">
        <v>54142</v>
      </c>
      <c r="B942" s="146" t="s">
        <v>1809</v>
      </c>
      <c r="C942" s="335">
        <v>928</v>
      </c>
      <c r="D942" s="149">
        <v>0</v>
      </c>
      <c r="E942" s="149">
        <v>0</v>
      </c>
      <c r="F942" s="148" t="str">
        <f t="shared" si="16"/>
        <v>-</v>
      </c>
    </row>
    <row r="943" spans="1:6" s="8" customFormat="1" x14ac:dyDescent="0.2">
      <c r="A943" s="145">
        <v>54152</v>
      </c>
      <c r="B943" s="146" t="s">
        <v>1810</v>
      </c>
      <c r="C943" s="335">
        <v>929</v>
      </c>
      <c r="D943" s="149">
        <v>0</v>
      </c>
      <c r="E943" s="149">
        <v>0</v>
      </c>
      <c r="F943" s="148" t="str">
        <f t="shared" si="16"/>
        <v>-</v>
      </c>
    </row>
    <row r="944" spans="1:6" s="8" customFormat="1" x14ac:dyDescent="0.2">
      <c r="A944" s="145">
        <v>54162</v>
      </c>
      <c r="B944" s="146" t="s">
        <v>1811</v>
      </c>
      <c r="C944" s="335">
        <v>930</v>
      </c>
      <c r="D944" s="149">
        <v>0</v>
      </c>
      <c r="E944" s="149">
        <v>0</v>
      </c>
      <c r="F944" s="148" t="str">
        <f t="shared" si="16"/>
        <v>-</v>
      </c>
    </row>
    <row r="945" spans="1:6" s="8" customFormat="1" x14ac:dyDescent="0.2">
      <c r="A945" s="145">
        <v>54221</v>
      </c>
      <c r="B945" s="151" t="s">
        <v>1812</v>
      </c>
      <c r="C945" s="335">
        <v>931</v>
      </c>
      <c r="D945" s="149">
        <v>0</v>
      </c>
      <c r="E945" s="149">
        <v>0</v>
      </c>
      <c r="F945" s="148" t="str">
        <f t="shared" si="16"/>
        <v>-</v>
      </c>
    </row>
    <row r="946" spans="1:6" s="8" customFormat="1" x14ac:dyDescent="0.2">
      <c r="A946" s="145">
        <v>54222</v>
      </c>
      <c r="B946" s="151" t="s">
        <v>1813</v>
      </c>
      <c r="C946" s="335">
        <v>932</v>
      </c>
      <c r="D946" s="149">
        <v>0</v>
      </c>
      <c r="E946" s="149">
        <v>0</v>
      </c>
      <c r="F946" s="148" t="str">
        <f t="shared" si="16"/>
        <v>-</v>
      </c>
    </row>
    <row r="947" spans="1:6" s="8" customFormat="1" x14ac:dyDescent="0.2">
      <c r="A947" s="145" t="s">
        <v>1814</v>
      </c>
      <c r="B947" s="146" t="s">
        <v>1815</v>
      </c>
      <c r="C947" s="335">
        <v>933</v>
      </c>
      <c r="D947" s="149">
        <v>0</v>
      </c>
      <c r="E947" s="149">
        <v>0</v>
      </c>
      <c r="F947" s="148" t="str">
        <f t="shared" si="16"/>
        <v>-</v>
      </c>
    </row>
    <row r="948" spans="1:6" s="8" customFormat="1" ht="24" x14ac:dyDescent="0.2">
      <c r="A948" s="145">
        <v>54232</v>
      </c>
      <c r="B948" s="152" t="s">
        <v>1816</v>
      </c>
      <c r="C948" s="335">
        <v>934</v>
      </c>
      <c r="D948" s="149">
        <v>0</v>
      </c>
      <c r="E948" s="149">
        <v>0</v>
      </c>
      <c r="F948" s="148" t="str">
        <f t="shared" si="16"/>
        <v>-</v>
      </c>
    </row>
    <row r="949" spans="1:6" s="8" customFormat="1" ht="24" x14ac:dyDescent="0.2">
      <c r="A949" s="145">
        <v>54242</v>
      </c>
      <c r="B949" s="146" t="s">
        <v>1817</v>
      </c>
      <c r="C949" s="335">
        <v>935</v>
      </c>
      <c r="D949" s="149">
        <v>0</v>
      </c>
      <c r="E949" s="149">
        <v>0</v>
      </c>
      <c r="F949" s="148" t="str">
        <f t="shared" si="16"/>
        <v>-</v>
      </c>
    </row>
    <row r="950" spans="1:6" s="8" customFormat="1" ht="24" x14ac:dyDescent="0.2">
      <c r="A950" s="145" t="s">
        <v>1818</v>
      </c>
      <c r="B950" s="146" t="s">
        <v>1819</v>
      </c>
      <c r="C950" s="335">
        <v>936</v>
      </c>
      <c r="D950" s="149">
        <v>0</v>
      </c>
      <c r="E950" s="149">
        <v>0</v>
      </c>
      <c r="F950" s="148" t="str">
        <f t="shared" si="16"/>
        <v>-</v>
      </c>
    </row>
    <row r="951" spans="1:6" s="8" customFormat="1" x14ac:dyDescent="0.2">
      <c r="A951" s="145">
        <v>54312</v>
      </c>
      <c r="B951" s="151" t="s">
        <v>1820</v>
      </c>
      <c r="C951" s="335">
        <v>937</v>
      </c>
      <c r="D951" s="149">
        <v>0</v>
      </c>
      <c r="E951" s="149">
        <v>0</v>
      </c>
      <c r="F951" s="148" t="str">
        <f t="shared" si="16"/>
        <v>-</v>
      </c>
    </row>
    <row r="952" spans="1:6" s="8" customFormat="1" ht="24" x14ac:dyDescent="0.2">
      <c r="A952" s="145">
        <v>54431</v>
      </c>
      <c r="B952" s="146" t="s">
        <v>1821</v>
      </c>
      <c r="C952" s="335">
        <v>938</v>
      </c>
      <c r="D952" s="149">
        <v>0</v>
      </c>
      <c r="E952" s="149">
        <v>0</v>
      </c>
      <c r="F952" s="148" t="str">
        <f t="shared" si="16"/>
        <v>-</v>
      </c>
    </row>
    <row r="953" spans="1:6" s="8" customFormat="1" ht="24" x14ac:dyDescent="0.2">
      <c r="A953" s="145">
        <v>54432</v>
      </c>
      <c r="B953" s="146" t="s">
        <v>1822</v>
      </c>
      <c r="C953" s="335">
        <v>939</v>
      </c>
      <c r="D953" s="149">
        <v>0</v>
      </c>
      <c r="E953" s="149">
        <v>0</v>
      </c>
      <c r="F953" s="148" t="str">
        <f t="shared" si="16"/>
        <v>-</v>
      </c>
    </row>
    <row r="954" spans="1:6" s="8" customFormat="1" ht="24" x14ac:dyDescent="0.2">
      <c r="A954" s="145" t="s">
        <v>1823</v>
      </c>
      <c r="B954" s="146" t="s">
        <v>1824</v>
      </c>
      <c r="C954" s="335">
        <v>940</v>
      </c>
      <c r="D954" s="149">
        <v>0</v>
      </c>
      <c r="E954" s="149">
        <v>0</v>
      </c>
      <c r="F954" s="148" t="str">
        <f t="shared" si="16"/>
        <v>-</v>
      </c>
    </row>
    <row r="955" spans="1:6" s="8" customFormat="1" ht="24" x14ac:dyDescent="0.2">
      <c r="A955" s="145">
        <v>54442</v>
      </c>
      <c r="B955" s="146" t="s">
        <v>1825</v>
      </c>
      <c r="C955" s="335">
        <v>941</v>
      </c>
      <c r="D955" s="149">
        <v>0</v>
      </c>
      <c r="E955" s="149">
        <v>0</v>
      </c>
      <c r="F955" s="148" t="str">
        <f t="shared" si="16"/>
        <v>-</v>
      </c>
    </row>
    <row r="956" spans="1:6" s="8" customFormat="1" ht="24" x14ac:dyDescent="0.2">
      <c r="A956" s="145">
        <v>54452</v>
      </c>
      <c r="B956" s="146" t="s">
        <v>1826</v>
      </c>
      <c r="C956" s="335">
        <v>942</v>
      </c>
      <c r="D956" s="149">
        <v>0</v>
      </c>
      <c r="E956" s="149">
        <v>0</v>
      </c>
      <c r="F956" s="148" t="str">
        <f t="shared" si="16"/>
        <v>-</v>
      </c>
    </row>
    <row r="957" spans="1:6" s="8" customFormat="1" ht="24" x14ac:dyDescent="0.2">
      <c r="A957" s="145" t="s">
        <v>1827</v>
      </c>
      <c r="B957" s="146" t="s">
        <v>1828</v>
      </c>
      <c r="C957" s="335">
        <v>943</v>
      </c>
      <c r="D957" s="149">
        <v>0</v>
      </c>
      <c r="E957" s="149">
        <v>0</v>
      </c>
      <c r="F957" s="148" t="str">
        <f t="shared" si="16"/>
        <v>-</v>
      </c>
    </row>
    <row r="958" spans="1:6" s="8" customFormat="1" x14ac:dyDescent="0.2">
      <c r="A958" s="145">
        <v>54461</v>
      </c>
      <c r="B958" s="146" t="s">
        <v>1829</v>
      </c>
      <c r="C958" s="335">
        <v>944</v>
      </c>
      <c r="D958" s="149">
        <v>0</v>
      </c>
      <c r="E958" s="149">
        <v>0</v>
      </c>
      <c r="F958" s="148" t="str">
        <f t="shared" si="16"/>
        <v>-</v>
      </c>
    </row>
    <row r="959" spans="1:6" s="8" customFormat="1" x14ac:dyDescent="0.2">
      <c r="A959" s="145">
        <v>54462</v>
      </c>
      <c r="B959" s="146" t="s">
        <v>1830</v>
      </c>
      <c r="C959" s="335">
        <v>945</v>
      </c>
      <c r="D959" s="149">
        <v>0</v>
      </c>
      <c r="E959" s="149">
        <v>0</v>
      </c>
      <c r="F959" s="148" t="str">
        <f t="shared" si="16"/>
        <v>-</v>
      </c>
    </row>
    <row r="960" spans="1:6" s="8" customFormat="1" x14ac:dyDescent="0.2">
      <c r="A960" s="145" t="s">
        <v>1831</v>
      </c>
      <c r="B960" s="146" t="s">
        <v>1832</v>
      </c>
      <c r="C960" s="335">
        <v>946</v>
      </c>
      <c r="D960" s="149">
        <v>0</v>
      </c>
      <c r="E960" s="149">
        <v>0</v>
      </c>
      <c r="F960" s="148" t="str">
        <f t="shared" si="16"/>
        <v>-</v>
      </c>
    </row>
    <row r="961" spans="1:6" s="8" customFormat="1" x14ac:dyDescent="0.2">
      <c r="A961" s="145">
        <v>54472</v>
      </c>
      <c r="B961" s="151" t="s">
        <v>1833</v>
      </c>
      <c r="C961" s="335">
        <v>947</v>
      </c>
      <c r="D961" s="149">
        <v>0</v>
      </c>
      <c r="E961" s="149">
        <v>0</v>
      </c>
      <c r="F961" s="148" t="str">
        <f t="shared" si="16"/>
        <v>-</v>
      </c>
    </row>
    <row r="962" spans="1:6" s="8" customFormat="1" ht="24" x14ac:dyDescent="0.2">
      <c r="A962" s="145">
        <v>54482</v>
      </c>
      <c r="B962" s="152" t="s">
        <v>1834</v>
      </c>
      <c r="C962" s="335">
        <v>948</v>
      </c>
      <c r="D962" s="149">
        <v>0</v>
      </c>
      <c r="E962" s="149">
        <v>0</v>
      </c>
      <c r="F962" s="148" t="str">
        <f t="shared" si="16"/>
        <v>-</v>
      </c>
    </row>
    <row r="963" spans="1:6" s="8" customFormat="1" ht="24" x14ac:dyDescent="0.2">
      <c r="A963" s="145" t="s">
        <v>1835</v>
      </c>
      <c r="B963" s="152" t="s">
        <v>1836</v>
      </c>
      <c r="C963" s="335">
        <v>949</v>
      </c>
      <c r="D963" s="149">
        <v>0</v>
      </c>
      <c r="E963" s="149">
        <v>0</v>
      </c>
      <c r="F963" s="148" t="str">
        <f t="shared" si="16"/>
        <v>-</v>
      </c>
    </row>
    <row r="964" spans="1:6" s="8" customFormat="1" ht="24" x14ac:dyDescent="0.2">
      <c r="A964" s="145">
        <v>54532</v>
      </c>
      <c r="B964" s="146" t="s">
        <v>1837</v>
      </c>
      <c r="C964" s="335">
        <v>950</v>
      </c>
      <c r="D964" s="149">
        <v>0</v>
      </c>
      <c r="E964" s="149">
        <v>0</v>
      </c>
      <c r="F964" s="148" t="str">
        <f t="shared" si="16"/>
        <v>-</v>
      </c>
    </row>
    <row r="965" spans="1:6" s="8" customFormat="1" x14ac:dyDescent="0.2">
      <c r="A965" s="145">
        <v>54542</v>
      </c>
      <c r="B965" s="146" t="s">
        <v>1838</v>
      </c>
      <c r="C965" s="335">
        <v>951</v>
      </c>
      <c r="D965" s="149">
        <v>0</v>
      </c>
      <c r="E965" s="149">
        <v>0</v>
      </c>
      <c r="F965" s="148" t="str">
        <f t="shared" si="16"/>
        <v>-</v>
      </c>
    </row>
    <row r="966" spans="1:6" s="8" customFormat="1" x14ac:dyDescent="0.2">
      <c r="A966" s="145">
        <v>54552</v>
      </c>
      <c r="B966" s="146" t="s">
        <v>1839</v>
      </c>
      <c r="C966" s="335">
        <v>952</v>
      </c>
      <c r="D966" s="149">
        <v>0</v>
      </c>
      <c r="E966" s="149">
        <v>0</v>
      </c>
      <c r="F966" s="148" t="str">
        <f t="shared" ref="F966:F981" si="17">IF(D966&lt;&gt;0,IF(E966/D966&gt;=100,"&gt;&gt;100",E966/D966*100),"-")</f>
        <v>-</v>
      </c>
    </row>
    <row r="967" spans="1:6" s="8" customFormat="1" x14ac:dyDescent="0.2">
      <c r="A967" s="145">
        <v>54711</v>
      </c>
      <c r="B967" s="146" t="s">
        <v>1840</v>
      </c>
      <c r="C967" s="335">
        <v>953</v>
      </c>
      <c r="D967" s="149">
        <v>0</v>
      </c>
      <c r="E967" s="149">
        <v>0</v>
      </c>
      <c r="F967" s="148" t="str">
        <f t="shared" si="17"/>
        <v>-</v>
      </c>
    </row>
    <row r="968" spans="1:6" s="8" customFormat="1" x14ac:dyDescent="0.2">
      <c r="A968" s="145">
        <v>54712</v>
      </c>
      <c r="B968" s="146" t="s">
        <v>1841</v>
      </c>
      <c r="C968" s="335">
        <v>954</v>
      </c>
      <c r="D968" s="149">
        <v>0</v>
      </c>
      <c r="E968" s="149">
        <v>0</v>
      </c>
      <c r="F968" s="148" t="str">
        <f t="shared" si="17"/>
        <v>-</v>
      </c>
    </row>
    <row r="969" spans="1:6" s="8" customFormat="1" x14ac:dyDescent="0.2">
      <c r="A969" s="145">
        <v>54721</v>
      </c>
      <c r="B969" s="146" t="s">
        <v>1842</v>
      </c>
      <c r="C969" s="335">
        <v>955</v>
      </c>
      <c r="D969" s="149">
        <v>0</v>
      </c>
      <c r="E969" s="149">
        <v>0</v>
      </c>
      <c r="F969" s="148" t="str">
        <f t="shared" si="17"/>
        <v>-</v>
      </c>
    </row>
    <row r="970" spans="1:6" s="8" customFormat="1" x14ac:dyDescent="0.2">
      <c r="A970" s="145">
        <v>54722</v>
      </c>
      <c r="B970" s="146" t="s">
        <v>1843</v>
      </c>
      <c r="C970" s="335">
        <v>956</v>
      </c>
      <c r="D970" s="149">
        <v>0</v>
      </c>
      <c r="E970" s="149">
        <v>0</v>
      </c>
      <c r="F970" s="148" t="str">
        <f t="shared" si="17"/>
        <v>-</v>
      </c>
    </row>
    <row r="971" spans="1:6" s="8" customFormat="1" x14ac:dyDescent="0.2">
      <c r="A971" s="145">
        <v>54731</v>
      </c>
      <c r="B971" s="146" t="s">
        <v>1844</v>
      </c>
      <c r="C971" s="335">
        <v>957</v>
      </c>
      <c r="D971" s="149">
        <v>0</v>
      </c>
      <c r="E971" s="149">
        <v>0</v>
      </c>
      <c r="F971" s="148" t="str">
        <f t="shared" si="17"/>
        <v>-</v>
      </c>
    </row>
    <row r="972" spans="1:6" s="8" customFormat="1" x14ac:dyDescent="0.2">
      <c r="A972" s="145">
        <v>54732</v>
      </c>
      <c r="B972" s="146" t="s">
        <v>1845</v>
      </c>
      <c r="C972" s="335">
        <v>958</v>
      </c>
      <c r="D972" s="149">
        <v>0</v>
      </c>
      <c r="E972" s="149">
        <v>0</v>
      </c>
      <c r="F972" s="148" t="str">
        <f t="shared" si="17"/>
        <v>-</v>
      </c>
    </row>
    <row r="973" spans="1:6" s="8" customFormat="1" x14ac:dyDescent="0.2">
      <c r="A973" s="145">
        <v>54741</v>
      </c>
      <c r="B973" s="146" t="s">
        <v>1846</v>
      </c>
      <c r="C973" s="335">
        <v>959</v>
      </c>
      <c r="D973" s="149">
        <v>0</v>
      </c>
      <c r="E973" s="149">
        <v>0</v>
      </c>
      <c r="F973" s="148" t="str">
        <f t="shared" si="17"/>
        <v>-</v>
      </c>
    </row>
    <row r="974" spans="1:6" s="8" customFormat="1" x14ac:dyDescent="0.2">
      <c r="A974" s="145">
        <v>54742</v>
      </c>
      <c r="B974" s="146" t="s">
        <v>1847</v>
      </c>
      <c r="C974" s="335">
        <v>960</v>
      </c>
      <c r="D974" s="149">
        <v>0</v>
      </c>
      <c r="E974" s="149">
        <v>0</v>
      </c>
      <c r="F974" s="148" t="str">
        <f t="shared" si="17"/>
        <v>-</v>
      </c>
    </row>
    <row r="975" spans="1:6" s="8" customFormat="1" x14ac:dyDescent="0.2">
      <c r="A975" s="145">
        <v>54751</v>
      </c>
      <c r="B975" s="146" t="s">
        <v>1848</v>
      </c>
      <c r="C975" s="335">
        <v>961</v>
      </c>
      <c r="D975" s="149">
        <v>0</v>
      </c>
      <c r="E975" s="149">
        <v>0</v>
      </c>
      <c r="F975" s="148" t="str">
        <f t="shared" si="17"/>
        <v>-</v>
      </c>
    </row>
    <row r="976" spans="1:6" s="8" customFormat="1" x14ac:dyDescent="0.2">
      <c r="A976" s="145">
        <v>54752</v>
      </c>
      <c r="B976" s="146" t="s">
        <v>1849</v>
      </c>
      <c r="C976" s="335">
        <v>962</v>
      </c>
      <c r="D976" s="149">
        <v>0</v>
      </c>
      <c r="E976" s="149">
        <v>0</v>
      </c>
      <c r="F976" s="148" t="str">
        <f t="shared" si="17"/>
        <v>-</v>
      </c>
    </row>
    <row r="977" spans="1:6" s="8" customFormat="1" ht="24" x14ac:dyDescent="0.2">
      <c r="A977" s="145">
        <v>54761</v>
      </c>
      <c r="B977" s="146" t="s">
        <v>1850</v>
      </c>
      <c r="C977" s="335">
        <v>963</v>
      </c>
      <c r="D977" s="149">
        <v>0</v>
      </c>
      <c r="E977" s="149">
        <v>0</v>
      </c>
      <c r="F977" s="148" t="str">
        <f t="shared" si="17"/>
        <v>-</v>
      </c>
    </row>
    <row r="978" spans="1:6" s="8" customFormat="1" ht="24" x14ac:dyDescent="0.2">
      <c r="A978" s="145">
        <v>54762</v>
      </c>
      <c r="B978" s="146" t="s">
        <v>1851</v>
      </c>
      <c r="C978" s="335">
        <v>964</v>
      </c>
      <c r="D978" s="149">
        <v>0</v>
      </c>
      <c r="E978" s="149">
        <v>0</v>
      </c>
      <c r="F978" s="148" t="str">
        <f t="shared" si="17"/>
        <v>-</v>
      </c>
    </row>
    <row r="979" spans="1:6" s="8" customFormat="1" ht="24" x14ac:dyDescent="0.2">
      <c r="A979" s="145">
        <v>54771</v>
      </c>
      <c r="B979" s="146" t="s">
        <v>1852</v>
      </c>
      <c r="C979" s="335">
        <v>965</v>
      </c>
      <c r="D979" s="149">
        <v>0</v>
      </c>
      <c r="E979" s="149">
        <v>0</v>
      </c>
      <c r="F979" s="148" t="str">
        <f t="shared" si="17"/>
        <v>-</v>
      </c>
    </row>
    <row r="980" spans="1:6" s="8" customFormat="1" ht="24" x14ac:dyDescent="0.2">
      <c r="A980" s="145">
        <v>54772</v>
      </c>
      <c r="B980" s="146" t="s">
        <v>1853</v>
      </c>
      <c r="C980" s="335">
        <v>966</v>
      </c>
      <c r="D980" s="149">
        <v>0</v>
      </c>
      <c r="E980" s="149">
        <v>0</v>
      </c>
      <c r="F980" s="148" t="str">
        <f t="shared" si="17"/>
        <v>-</v>
      </c>
    </row>
    <row r="981" spans="1:6" s="8" customFormat="1" x14ac:dyDescent="0.2">
      <c r="A981" s="154">
        <v>55312</v>
      </c>
      <c r="B981" s="155" t="s">
        <v>1854</v>
      </c>
      <c r="C981" s="338">
        <v>967</v>
      </c>
      <c r="D981" s="156">
        <v>0</v>
      </c>
      <c r="E981" s="156">
        <v>0</v>
      </c>
      <c r="F981" s="157" t="str">
        <f t="shared" si="17"/>
        <v>-</v>
      </c>
    </row>
    <row r="982" spans="1:6" s="8" customFormat="1" ht="15" customHeight="1" x14ac:dyDescent="0.2">
      <c r="A982" s="407" t="s">
        <v>1855</v>
      </c>
      <c r="B982" s="408"/>
      <c r="C982" s="100"/>
      <c r="D982" s="101"/>
      <c r="E982" s="99"/>
      <c r="F982" s="99"/>
    </row>
    <row r="983" spans="1:6" s="8" customFormat="1" ht="33.75" x14ac:dyDescent="0.2">
      <c r="A983" s="326" t="s">
        <v>779</v>
      </c>
      <c r="B983" s="327" t="s">
        <v>1856</v>
      </c>
      <c r="C983" s="327" t="s">
        <v>1</v>
      </c>
      <c r="D983" s="121" t="s">
        <v>1857</v>
      </c>
      <c r="E983" s="9"/>
    </row>
    <row r="984" spans="1:6" s="8" customFormat="1" x14ac:dyDescent="0.2">
      <c r="A984" s="328">
        <v>1</v>
      </c>
      <c r="B984" s="329">
        <v>2</v>
      </c>
      <c r="C984" s="330">
        <v>3</v>
      </c>
      <c r="D984" s="122">
        <v>4</v>
      </c>
      <c r="E984" s="10"/>
    </row>
    <row r="985" spans="1:6" s="8" customFormat="1" ht="24" x14ac:dyDescent="0.2">
      <c r="A985" s="331" t="s">
        <v>1858</v>
      </c>
      <c r="B985" s="332" t="s">
        <v>1859</v>
      </c>
      <c r="C985" s="333">
        <v>968</v>
      </c>
      <c r="D985" s="91">
        <v>0</v>
      </c>
      <c r="E985" s="11"/>
    </row>
    <row r="986" spans="1:6" s="8" customFormat="1" x14ac:dyDescent="0.2">
      <c r="A986" s="334" t="s">
        <v>1860</v>
      </c>
      <c r="B986" s="146" t="s">
        <v>1861</v>
      </c>
      <c r="C986" s="335">
        <v>969</v>
      </c>
      <c r="D986" s="92">
        <v>0</v>
      </c>
      <c r="E986" s="11"/>
    </row>
    <row r="987" spans="1:6" s="8" customFormat="1" ht="24" x14ac:dyDescent="0.2">
      <c r="A987" s="334" t="s">
        <v>1862</v>
      </c>
      <c r="B987" s="146" t="s">
        <v>1863</v>
      </c>
      <c r="C987" s="335">
        <v>970</v>
      </c>
      <c r="D987" s="92">
        <v>0</v>
      </c>
      <c r="E987" s="11"/>
    </row>
    <row r="988" spans="1:6" s="8" customFormat="1" ht="24" x14ac:dyDescent="0.2">
      <c r="A988" s="334">
        <v>26454</v>
      </c>
      <c r="B988" s="146" t="s">
        <v>1864</v>
      </c>
      <c r="C988" s="335">
        <v>971</v>
      </c>
      <c r="D988" s="92">
        <v>0</v>
      </c>
      <c r="E988" s="11"/>
    </row>
    <row r="989" spans="1:6" s="8" customFormat="1" x14ac:dyDescent="0.2">
      <c r="A989" s="334" t="s">
        <v>1865</v>
      </c>
      <c r="B989" s="146" t="s">
        <v>1866</v>
      </c>
      <c r="C989" s="335">
        <v>972</v>
      </c>
      <c r="D989" s="92">
        <v>0</v>
      </c>
      <c r="E989" s="11"/>
    </row>
    <row r="990" spans="1:6" s="8" customFormat="1" ht="36" x14ac:dyDescent="0.2">
      <c r="A990" s="336" t="s">
        <v>1867</v>
      </c>
      <c r="B990" s="146" t="s">
        <v>1868</v>
      </c>
      <c r="C990" s="335">
        <v>973</v>
      </c>
      <c r="D990" s="92">
        <v>0</v>
      </c>
      <c r="E990" s="11"/>
    </row>
    <row r="991" spans="1:6" s="8" customFormat="1" x14ac:dyDescent="0.2">
      <c r="A991" s="334" t="s">
        <v>1869</v>
      </c>
      <c r="B991" s="146" t="s">
        <v>1870</v>
      </c>
      <c r="C991" s="335">
        <v>974</v>
      </c>
      <c r="D991" s="92">
        <v>0</v>
      </c>
      <c r="E991" s="11"/>
    </row>
    <row r="992" spans="1:6" s="8" customFormat="1" x14ac:dyDescent="0.2">
      <c r="A992" s="337">
        <v>26534</v>
      </c>
      <c r="B992" s="155" t="s">
        <v>1871</v>
      </c>
      <c r="C992" s="338">
        <v>975</v>
      </c>
      <c r="D992" s="93">
        <v>0</v>
      </c>
      <c r="E992" s="11"/>
    </row>
    <row r="993" spans="1:5" x14ac:dyDescent="0.2"/>
    <row r="994" spans="1:5" ht="25.5" customHeight="1" x14ac:dyDescent="0.2">
      <c r="A994" s="287" t="s">
        <v>1872</v>
      </c>
      <c r="D994" s="402" t="s">
        <v>1873</v>
      </c>
      <c r="E994" s="402"/>
    </row>
    <row r="995" spans="1:5" ht="15" customHeight="1" x14ac:dyDescent="0.2">
      <c r="A995" s="287" t="str">
        <f>IF(RefStr!H25&lt;&gt;"", "Osoba za kontaktiranje: " &amp; RefStr!H25,"Osoba za kontaktiranje: _________________________________________")</f>
        <v>Osoba za kontaktiranje: MIRČIĆ VESNA</v>
      </c>
      <c r="D995" s="289"/>
      <c r="E995" s="289"/>
    </row>
    <row r="996" spans="1:5" ht="15" customHeight="1" x14ac:dyDescent="0.2">
      <c r="A996" s="287" t="str">
        <f>IF(RefStr!H27="","Telefon za kontakt: _________________","Telefon za kontakt: " &amp; RefStr!H27)</f>
        <v>Telefon za kontakt: 023/698-414</v>
      </c>
      <c r="C996" s="288"/>
    </row>
    <row r="997" spans="1:5" ht="15" customHeight="1" x14ac:dyDescent="0.2">
      <c r="A997" s="287" t="str">
        <f>IF(RefStr!H33="","Odgovorna osoba: _____________________________","Odgovorna osoba: " &amp; RefStr!H33)</f>
        <v>Odgovorna osoba: MARIN PERNJAK</v>
      </c>
    </row>
    <row r="998" spans="1:5" ht="5.0999999999999996" customHeight="1" x14ac:dyDescent="0.2">
      <c r="D998" s="288"/>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A3:D3"/>
    <mergeCell ref="A1:B1"/>
    <mergeCell ref="E2:F2"/>
    <mergeCell ref="C1:F1"/>
    <mergeCell ref="A2:D2"/>
    <mergeCell ref="B6:F6"/>
    <mergeCell ref="B7:F7"/>
    <mergeCell ref="A982:B982"/>
    <mergeCell ref="B5:D5"/>
    <mergeCell ref="E4:F4"/>
    <mergeCell ref="E5:F5"/>
    <mergeCell ref="B4:D4"/>
    <mergeCell ref="D994:E994"/>
    <mergeCell ref="A11:B11"/>
    <mergeCell ref="A300:B300"/>
    <mergeCell ref="A422:B422"/>
    <mergeCell ref="A651:B651"/>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5" t="s">
        <v>772</v>
      </c>
      <c r="B1" s="426"/>
      <c r="C1" s="427" t="s">
        <v>1874</v>
      </c>
      <c r="D1" s="428"/>
      <c r="E1" s="428"/>
      <c r="F1" s="428"/>
    </row>
    <row r="2" spans="1:6" ht="39.950000000000003" customHeight="1" thickBot="1" x14ac:dyDescent="0.25">
      <c r="A2" s="431" t="s">
        <v>1875</v>
      </c>
      <c r="B2" s="431"/>
      <c r="C2" s="431"/>
      <c r="D2" s="432"/>
      <c r="E2" s="429" t="s">
        <v>1876</v>
      </c>
      <c r="F2" s="430"/>
    </row>
    <row r="3" spans="1:6" s="279" customFormat="1" ht="30" customHeight="1" x14ac:dyDescent="0.2">
      <c r="A3" s="424" t="str">
        <f>"na dan "&amp;IF(RefStr!K10="","________________",TEXT(RefStr!K12,"d.mmmm yyyy."))</f>
        <v>na dan 30.lipanj 2018.</v>
      </c>
      <c r="B3" s="424"/>
      <c r="C3" s="424"/>
      <c r="D3" s="424"/>
      <c r="E3" s="23"/>
      <c r="F3" s="23"/>
    </row>
    <row r="4" spans="1:6" ht="15" customHeight="1" x14ac:dyDescent="0.2">
      <c r="A4" s="36" t="s">
        <v>776</v>
      </c>
      <c r="B4" s="409" t="str">
        <f>"RKP: "&amp;IF(RefStr!B6&lt;&gt;"",TEXT(INT(VALUE(RefStr!B6)),"00000"),"_____"&amp;",  "&amp;"MB: "&amp;IF(RefStr!B8&lt;&gt;"",TEXT(INT(VALUE(RefStr!B8)),"00000000"),"________")&amp;"  OIB: "&amp;IF(RefStr!K14&lt;&gt;"",RefStr!K14,"___________"))</f>
        <v>RKP: 34643</v>
      </c>
      <c r="C4" s="410"/>
      <c r="D4" s="410"/>
      <c r="E4" s="411">
        <f>SUM(Skriveni!G977:G1286)</f>
        <v>0</v>
      </c>
      <c r="F4" s="412"/>
    </row>
    <row r="5" spans="1:6" ht="15" customHeight="1" x14ac:dyDescent="0.2">
      <c r="B5" s="409" t="str">
        <f>"Naziv: "&amp;IF(RefStr!B10&lt;&gt;"",RefStr!B10,"_______________________________________")</f>
        <v>Naziv: OPĆINA KOLAN</v>
      </c>
      <c r="C5" s="410"/>
      <c r="D5" s="410"/>
      <c r="E5" s="413" t="s">
        <v>777</v>
      </c>
      <c r="F5" s="413"/>
    </row>
    <row r="6" spans="1:6" ht="15" customHeight="1" x14ac:dyDescent="0.2">
      <c r="A6" s="24"/>
      <c r="B6" s="405" t="str">
        <f xml:space="preserve"> "Razina: " &amp; RefStr!B16 &amp; ", Razdjel: " &amp; TEXT(INT(VALUE(RefStr!B20)), "000")</f>
        <v>Razina: 22, Razdjel: 000</v>
      </c>
      <c r="C6" s="406"/>
      <c r="D6" s="406"/>
      <c r="E6" s="406"/>
      <c r="F6" s="406"/>
    </row>
    <row r="7" spans="1:6" ht="15" customHeight="1" x14ac:dyDescent="0.2">
      <c r="A7" s="24"/>
      <c r="B7" s="405" t="str">
        <f>"Djelatnost: " &amp; RefStr!B18 &amp; " " &amp; RefStr!C18</f>
        <v>Djelatnost: 8411 Opće djelatnosti javne uprave</v>
      </c>
      <c r="C7" s="406"/>
      <c r="D7" s="406"/>
      <c r="E7" s="406"/>
      <c r="F7" s="406"/>
    </row>
    <row r="8" spans="1:6" ht="5.0999999999999996" customHeight="1" x14ac:dyDescent="0.2"/>
    <row r="9" spans="1:6" ht="12.95" customHeight="1" x14ac:dyDescent="0.2">
      <c r="A9" s="25"/>
      <c r="C9" s="25"/>
      <c r="D9" s="308"/>
      <c r="F9" s="282" t="s">
        <v>778</v>
      </c>
    </row>
    <row r="10" spans="1:6" ht="39" customHeight="1" x14ac:dyDescent="0.2">
      <c r="A10" s="262" t="s">
        <v>779</v>
      </c>
      <c r="B10" s="257" t="s">
        <v>119</v>
      </c>
      <c r="C10" s="257" t="s">
        <v>1</v>
      </c>
      <c r="D10" s="257" t="s">
        <v>1877</v>
      </c>
      <c r="E10" s="305" t="s">
        <v>1878</v>
      </c>
      <c r="F10" s="292" t="s">
        <v>783</v>
      </c>
    </row>
    <row r="11" spans="1:6" ht="12" customHeight="1" x14ac:dyDescent="0.2">
      <c r="A11" s="263">
        <v>1</v>
      </c>
      <c r="B11" s="258">
        <v>2</v>
      </c>
      <c r="C11" s="258">
        <v>3</v>
      </c>
      <c r="D11" s="258">
        <v>4</v>
      </c>
      <c r="E11" s="306">
        <v>5</v>
      </c>
      <c r="F11" s="293">
        <v>6</v>
      </c>
    </row>
    <row r="12" spans="1:6" s="3" customFormat="1" x14ac:dyDescent="0.2">
      <c r="A12" s="130"/>
      <c r="B12" s="309" t="s">
        <v>1879</v>
      </c>
      <c r="C12" s="296">
        <v>1</v>
      </c>
      <c r="D12" s="96">
        <f>D13+D74</f>
        <v>0</v>
      </c>
      <c r="E12" s="96">
        <f>E13+E74</f>
        <v>0</v>
      </c>
      <c r="F12" s="123" t="str">
        <f t="shared" ref="F12:F75" si="0">IF(D12&gt;0,IF(E12/D12&gt;=100,"&gt;&gt;100",E12/D12*100),"-")</f>
        <v>-</v>
      </c>
    </row>
    <row r="13" spans="1:6" s="3" customFormat="1" x14ac:dyDescent="0.2">
      <c r="A13" s="132">
        <v>0</v>
      </c>
      <c r="B13" s="310" t="s">
        <v>1880</v>
      </c>
      <c r="C13" s="299">
        <v>2</v>
      </c>
      <c r="D13" s="97">
        <f>D14+D18+D57+D58+D62+D69</f>
        <v>0</v>
      </c>
      <c r="E13" s="97">
        <f>E14+E18+E57+E58+E62+E69</f>
        <v>0</v>
      </c>
      <c r="F13" s="124" t="str">
        <f t="shared" si="0"/>
        <v>-</v>
      </c>
    </row>
    <row r="14" spans="1:6" s="3" customFormat="1" x14ac:dyDescent="0.2">
      <c r="A14" s="132" t="s">
        <v>1881</v>
      </c>
      <c r="B14" s="310" t="s">
        <v>1882</v>
      </c>
      <c r="C14" s="299">
        <v>3</v>
      </c>
      <c r="D14" s="97">
        <f>D15+D16-D17</f>
        <v>0</v>
      </c>
      <c r="E14" s="97">
        <f>E15+E16-E17</f>
        <v>0</v>
      </c>
      <c r="F14" s="124" t="str">
        <f t="shared" si="0"/>
        <v>-</v>
      </c>
    </row>
    <row r="15" spans="1:6" s="3" customFormat="1" x14ac:dyDescent="0.2">
      <c r="A15" s="132" t="s">
        <v>1883</v>
      </c>
      <c r="B15" s="310" t="s">
        <v>1884</v>
      </c>
      <c r="C15" s="299">
        <v>4</v>
      </c>
      <c r="D15" s="94"/>
      <c r="E15" s="94"/>
      <c r="F15" s="125" t="str">
        <f t="shared" si="0"/>
        <v>-</v>
      </c>
    </row>
    <row r="16" spans="1:6" s="3" customFormat="1" x14ac:dyDescent="0.2">
      <c r="A16" s="132" t="s">
        <v>1885</v>
      </c>
      <c r="B16" s="310" t="s">
        <v>1886</v>
      </c>
      <c r="C16" s="299">
        <v>5</v>
      </c>
      <c r="D16" s="94"/>
      <c r="E16" s="94"/>
      <c r="F16" s="125" t="str">
        <f t="shared" si="0"/>
        <v>-</v>
      </c>
    </row>
    <row r="17" spans="1:6" s="3" customFormat="1" x14ac:dyDescent="0.2">
      <c r="A17" s="132" t="s">
        <v>1887</v>
      </c>
      <c r="B17" s="310" t="s">
        <v>1888</v>
      </c>
      <c r="C17" s="299">
        <v>6</v>
      </c>
      <c r="D17" s="94"/>
      <c r="E17" s="94"/>
      <c r="F17" s="125" t="str">
        <f t="shared" si="0"/>
        <v>-</v>
      </c>
    </row>
    <row r="18" spans="1:6" s="3" customFormat="1" x14ac:dyDescent="0.2">
      <c r="A18" s="132" t="s">
        <v>1889</v>
      </c>
      <c r="B18" s="310" t="s">
        <v>1890</v>
      </c>
      <c r="C18" s="299">
        <v>7</v>
      </c>
      <c r="D18" s="97">
        <f>D19+D25+D35+D41+D47+D51</f>
        <v>0</v>
      </c>
      <c r="E18" s="97">
        <f>E19+E25+E35+E41+E47+E51</f>
        <v>0</v>
      </c>
      <c r="F18" s="124" t="str">
        <f t="shared" si="0"/>
        <v>-</v>
      </c>
    </row>
    <row r="19" spans="1:6" s="3" customFormat="1" x14ac:dyDescent="0.2">
      <c r="A19" s="311" t="s">
        <v>1891</v>
      </c>
      <c r="B19" s="310" t="s">
        <v>1892</v>
      </c>
      <c r="C19" s="299">
        <v>8</v>
      </c>
      <c r="D19" s="97">
        <f>SUM(D20:D23)-D24</f>
        <v>0</v>
      </c>
      <c r="E19" s="97">
        <f>SUM(E20:E23)-E24</f>
        <v>0</v>
      </c>
      <c r="F19" s="124" t="str">
        <f t="shared" si="0"/>
        <v>-</v>
      </c>
    </row>
    <row r="20" spans="1:6" s="3" customFormat="1" x14ac:dyDescent="0.2">
      <c r="A20" s="132" t="s">
        <v>1893</v>
      </c>
      <c r="B20" s="310" t="s">
        <v>1125</v>
      </c>
      <c r="C20" s="299">
        <v>9</v>
      </c>
      <c r="D20" s="94"/>
      <c r="E20" s="94"/>
      <c r="F20" s="125" t="str">
        <f t="shared" si="0"/>
        <v>-</v>
      </c>
    </row>
    <row r="21" spans="1:6" s="3" customFormat="1" x14ac:dyDescent="0.2">
      <c r="A21" s="132" t="s">
        <v>1894</v>
      </c>
      <c r="B21" s="310" t="s">
        <v>1126</v>
      </c>
      <c r="C21" s="299">
        <v>10</v>
      </c>
      <c r="D21" s="94"/>
      <c r="E21" s="94"/>
      <c r="F21" s="125" t="str">
        <f t="shared" si="0"/>
        <v>-</v>
      </c>
    </row>
    <row r="22" spans="1:6" s="3" customFormat="1" x14ac:dyDescent="0.2">
      <c r="A22" s="132" t="s">
        <v>1895</v>
      </c>
      <c r="B22" s="310" t="s">
        <v>1127</v>
      </c>
      <c r="C22" s="299">
        <v>11</v>
      </c>
      <c r="D22" s="94"/>
      <c r="E22" s="94"/>
      <c r="F22" s="125" t="str">
        <f t="shared" si="0"/>
        <v>-</v>
      </c>
    </row>
    <row r="23" spans="1:6" s="3" customFormat="1" x14ac:dyDescent="0.2">
      <c r="A23" s="132" t="s">
        <v>1896</v>
      </c>
      <c r="B23" s="310" t="s">
        <v>1128</v>
      </c>
      <c r="C23" s="299">
        <v>12</v>
      </c>
      <c r="D23" s="94"/>
      <c r="E23" s="94"/>
      <c r="F23" s="125" t="str">
        <f t="shared" si="0"/>
        <v>-</v>
      </c>
    </row>
    <row r="24" spans="1:6" s="3" customFormat="1" x14ac:dyDescent="0.2">
      <c r="A24" s="132" t="s">
        <v>1897</v>
      </c>
      <c r="B24" s="310" t="s">
        <v>1898</v>
      </c>
      <c r="C24" s="299">
        <v>13</v>
      </c>
      <c r="D24" s="94"/>
      <c r="E24" s="94"/>
      <c r="F24" s="125" t="str">
        <f t="shared" si="0"/>
        <v>-</v>
      </c>
    </row>
    <row r="25" spans="1:6" s="3" customFormat="1" x14ac:dyDescent="0.2">
      <c r="A25" s="311" t="s">
        <v>1899</v>
      </c>
      <c r="B25" s="310" t="s">
        <v>1900</v>
      </c>
      <c r="C25" s="299">
        <v>14</v>
      </c>
      <c r="D25" s="97">
        <f>SUM(D26:D33)-D34</f>
        <v>0</v>
      </c>
      <c r="E25" s="97">
        <f>SUM(E26:E33)-E34</f>
        <v>0</v>
      </c>
      <c r="F25" s="124" t="str">
        <f t="shared" si="0"/>
        <v>-</v>
      </c>
    </row>
    <row r="26" spans="1:6" s="3" customFormat="1" x14ac:dyDescent="0.2">
      <c r="A26" s="132" t="s">
        <v>1901</v>
      </c>
      <c r="B26" s="310" t="s">
        <v>1130</v>
      </c>
      <c r="C26" s="299">
        <v>15</v>
      </c>
      <c r="D26" s="94"/>
      <c r="E26" s="94"/>
      <c r="F26" s="125" t="str">
        <f t="shared" si="0"/>
        <v>-</v>
      </c>
    </row>
    <row r="27" spans="1:6" s="3" customFormat="1" x14ac:dyDescent="0.2">
      <c r="A27" s="132" t="s">
        <v>1902</v>
      </c>
      <c r="B27" s="310" t="s">
        <v>1171</v>
      </c>
      <c r="C27" s="299">
        <v>16</v>
      </c>
      <c r="D27" s="94"/>
      <c r="E27" s="94"/>
      <c r="F27" s="125" t="str">
        <f t="shared" si="0"/>
        <v>-</v>
      </c>
    </row>
    <row r="28" spans="1:6" s="3" customFormat="1" x14ac:dyDescent="0.2">
      <c r="A28" s="132" t="s">
        <v>1903</v>
      </c>
      <c r="B28" s="310" t="s">
        <v>1132</v>
      </c>
      <c r="C28" s="299">
        <v>17</v>
      </c>
      <c r="D28" s="94"/>
      <c r="E28" s="94"/>
      <c r="F28" s="125" t="str">
        <f t="shared" si="0"/>
        <v>-</v>
      </c>
    </row>
    <row r="29" spans="1:6" s="3" customFormat="1" x14ac:dyDescent="0.2">
      <c r="A29" s="132" t="s">
        <v>1904</v>
      </c>
      <c r="B29" s="310" t="s">
        <v>1133</v>
      </c>
      <c r="C29" s="299">
        <v>18</v>
      </c>
      <c r="D29" s="94"/>
      <c r="E29" s="94"/>
      <c r="F29" s="125" t="str">
        <f t="shared" si="0"/>
        <v>-</v>
      </c>
    </row>
    <row r="30" spans="1:6" s="3" customFormat="1" x14ac:dyDescent="0.2">
      <c r="A30" s="132" t="s">
        <v>1905</v>
      </c>
      <c r="B30" s="310" t="s">
        <v>1906</v>
      </c>
      <c r="C30" s="299">
        <v>19</v>
      </c>
      <c r="D30" s="94"/>
      <c r="E30" s="94"/>
      <c r="F30" s="125" t="str">
        <f t="shared" si="0"/>
        <v>-</v>
      </c>
    </row>
    <row r="31" spans="1:6" s="3" customFormat="1" x14ac:dyDescent="0.2">
      <c r="A31" s="268" t="s">
        <v>1907</v>
      </c>
      <c r="B31" s="310" t="s">
        <v>1135</v>
      </c>
      <c r="C31" s="299">
        <v>20</v>
      </c>
      <c r="D31" s="94"/>
      <c r="E31" s="94"/>
      <c r="F31" s="125" t="str">
        <f t="shared" si="0"/>
        <v>-</v>
      </c>
    </row>
    <row r="32" spans="1:6" s="3" customFormat="1" x14ac:dyDescent="0.2">
      <c r="A32" s="268" t="s">
        <v>1908</v>
      </c>
      <c r="B32" s="310" t="s">
        <v>1136</v>
      </c>
      <c r="C32" s="299">
        <v>21</v>
      </c>
      <c r="D32" s="94"/>
      <c r="E32" s="94"/>
      <c r="F32" s="125" t="str">
        <f t="shared" si="0"/>
        <v>-</v>
      </c>
    </row>
    <row r="33" spans="1:6" s="3" customFormat="1" x14ac:dyDescent="0.2">
      <c r="A33" s="268" t="s">
        <v>1909</v>
      </c>
      <c r="B33" s="310" t="s">
        <v>1138</v>
      </c>
      <c r="C33" s="299">
        <v>22</v>
      </c>
      <c r="D33" s="94"/>
      <c r="E33" s="94"/>
      <c r="F33" s="125" t="str">
        <f t="shared" si="0"/>
        <v>-</v>
      </c>
    </row>
    <row r="34" spans="1:6" s="3" customFormat="1" x14ac:dyDescent="0.2">
      <c r="A34" s="268" t="s">
        <v>1910</v>
      </c>
      <c r="B34" s="310" t="s">
        <v>1911</v>
      </c>
      <c r="C34" s="299">
        <v>23</v>
      </c>
      <c r="D34" s="94"/>
      <c r="E34" s="94"/>
      <c r="F34" s="125" t="str">
        <f t="shared" si="0"/>
        <v>-</v>
      </c>
    </row>
    <row r="35" spans="1:6" s="3" customFormat="1" x14ac:dyDescent="0.2">
      <c r="A35" s="312" t="s">
        <v>1912</v>
      </c>
      <c r="B35" s="310" t="s">
        <v>1913</v>
      </c>
      <c r="C35" s="299">
        <v>24</v>
      </c>
      <c r="D35" s="97">
        <f>SUM(D36:D39)-D40</f>
        <v>0</v>
      </c>
      <c r="E35" s="97">
        <f>SUM(E36:E39)-E40</f>
        <v>0</v>
      </c>
      <c r="F35" s="124" t="str">
        <f t="shared" si="0"/>
        <v>-</v>
      </c>
    </row>
    <row r="36" spans="1:6" s="3" customFormat="1" x14ac:dyDescent="0.2">
      <c r="A36" s="268" t="s">
        <v>1914</v>
      </c>
      <c r="B36" s="310" t="s">
        <v>1140</v>
      </c>
      <c r="C36" s="299">
        <v>25</v>
      </c>
      <c r="D36" s="94"/>
      <c r="E36" s="94"/>
      <c r="F36" s="125" t="str">
        <f t="shared" si="0"/>
        <v>-</v>
      </c>
    </row>
    <row r="37" spans="1:6" s="3" customFormat="1" x14ac:dyDescent="0.2">
      <c r="A37" s="132" t="s">
        <v>1915</v>
      </c>
      <c r="B37" s="310" t="s">
        <v>1916</v>
      </c>
      <c r="C37" s="299">
        <v>26</v>
      </c>
      <c r="D37" s="94"/>
      <c r="E37" s="94"/>
      <c r="F37" s="125" t="str">
        <f t="shared" si="0"/>
        <v>-</v>
      </c>
    </row>
    <row r="38" spans="1:6" s="3" customFormat="1" x14ac:dyDescent="0.2">
      <c r="A38" s="132" t="s">
        <v>1917</v>
      </c>
      <c r="B38" s="310" t="s">
        <v>1142</v>
      </c>
      <c r="C38" s="299">
        <v>27</v>
      </c>
      <c r="D38" s="94"/>
      <c r="E38" s="94"/>
      <c r="F38" s="125" t="str">
        <f t="shared" si="0"/>
        <v>-</v>
      </c>
    </row>
    <row r="39" spans="1:6" s="3" customFormat="1" x14ac:dyDescent="0.2">
      <c r="A39" s="132" t="s">
        <v>1918</v>
      </c>
      <c r="B39" s="310" t="s">
        <v>1143</v>
      </c>
      <c r="C39" s="299">
        <v>28</v>
      </c>
      <c r="D39" s="94"/>
      <c r="E39" s="94"/>
      <c r="F39" s="125" t="str">
        <f t="shared" si="0"/>
        <v>-</v>
      </c>
    </row>
    <row r="40" spans="1:6" s="3" customFormat="1" x14ac:dyDescent="0.2">
      <c r="A40" s="132" t="s">
        <v>1919</v>
      </c>
      <c r="B40" s="310" t="s">
        <v>1920</v>
      </c>
      <c r="C40" s="299">
        <v>29</v>
      </c>
      <c r="D40" s="94"/>
      <c r="E40" s="94"/>
      <c r="F40" s="125" t="str">
        <f t="shared" si="0"/>
        <v>-</v>
      </c>
    </row>
    <row r="41" spans="1:6" s="3" customFormat="1" x14ac:dyDescent="0.2">
      <c r="A41" s="311" t="s">
        <v>1921</v>
      </c>
      <c r="B41" s="310" t="s">
        <v>1922</v>
      </c>
      <c r="C41" s="299">
        <v>30</v>
      </c>
      <c r="D41" s="97">
        <f>SUM(D42:D45)-D46</f>
        <v>0</v>
      </c>
      <c r="E41" s="97">
        <f>SUM(E42:E45)-E46</f>
        <v>0</v>
      </c>
      <c r="F41" s="124" t="str">
        <f t="shared" si="0"/>
        <v>-</v>
      </c>
    </row>
    <row r="42" spans="1:6" s="3" customFormat="1" x14ac:dyDescent="0.2">
      <c r="A42" s="132" t="s">
        <v>1923</v>
      </c>
      <c r="B42" s="310" t="s">
        <v>1175</v>
      </c>
      <c r="C42" s="299">
        <v>31</v>
      </c>
      <c r="D42" s="94"/>
      <c r="E42" s="94"/>
      <c r="F42" s="125" t="str">
        <f t="shared" si="0"/>
        <v>-</v>
      </c>
    </row>
    <row r="43" spans="1:6" s="3" customFormat="1" x14ac:dyDescent="0.2">
      <c r="A43" s="132" t="s">
        <v>1924</v>
      </c>
      <c r="B43" s="310" t="s">
        <v>1146</v>
      </c>
      <c r="C43" s="299">
        <v>32</v>
      </c>
      <c r="D43" s="94"/>
      <c r="E43" s="94"/>
      <c r="F43" s="125" t="str">
        <f t="shared" si="0"/>
        <v>-</v>
      </c>
    </row>
    <row r="44" spans="1:6" s="3" customFormat="1" x14ac:dyDescent="0.2">
      <c r="A44" s="132" t="s">
        <v>1925</v>
      </c>
      <c r="B44" s="310" t="s">
        <v>1147</v>
      </c>
      <c r="C44" s="299">
        <v>33</v>
      </c>
      <c r="D44" s="94"/>
      <c r="E44" s="94"/>
      <c r="F44" s="125" t="str">
        <f t="shared" si="0"/>
        <v>-</v>
      </c>
    </row>
    <row r="45" spans="1:6" s="3" customFormat="1" x14ac:dyDescent="0.2">
      <c r="A45" s="132" t="s">
        <v>1926</v>
      </c>
      <c r="B45" s="310" t="s">
        <v>1148</v>
      </c>
      <c r="C45" s="299">
        <v>34</v>
      </c>
      <c r="D45" s="94"/>
      <c r="E45" s="94"/>
      <c r="F45" s="125" t="str">
        <f t="shared" si="0"/>
        <v>-</v>
      </c>
    </row>
    <row r="46" spans="1:6" s="3" customFormat="1" x14ac:dyDescent="0.2">
      <c r="A46" s="132" t="s">
        <v>1927</v>
      </c>
      <c r="B46" s="310" t="s">
        <v>1928</v>
      </c>
      <c r="C46" s="299">
        <v>35</v>
      </c>
      <c r="D46" s="94"/>
      <c r="E46" s="94"/>
      <c r="F46" s="125" t="str">
        <f t="shared" si="0"/>
        <v>-</v>
      </c>
    </row>
    <row r="47" spans="1:6" s="3" customFormat="1" x14ac:dyDescent="0.2">
      <c r="A47" s="311" t="s">
        <v>1929</v>
      </c>
      <c r="B47" s="310" t="s">
        <v>1930</v>
      </c>
      <c r="C47" s="299">
        <v>36</v>
      </c>
      <c r="D47" s="97">
        <f>SUM(D48:D49)-D50</f>
        <v>0</v>
      </c>
      <c r="E47" s="97">
        <f>SUM(E48:E49)-E50</f>
        <v>0</v>
      </c>
      <c r="F47" s="124" t="str">
        <f t="shared" si="0"/>
        <v>-</v>
      </c>
    </row>
    <row r="48" spans="1:6" s="3" customFormat="1" x14ac:dyDescent="0.2">
      <c r="A48" s="132" t="s">
        <v>1931</v>
      </c>
      <c r="B48" s="310" t="s">
        <v>1150</v>
      </c>
      <c r="C48" s="299">
        <v>37</v>
      </c>
      <c r="D48" s="94"/>
      <c r="E48" s="94"/>
      <c r="F48" s="125" t="str">
        <f t="shared" si="0"/>
        <v>-</v>
      </c>
    </row>
    <row r="49" spans="1:6" s="3" customFormat="1" x14ac:dyDescent="0.2">
      <c r="A49" s="132" t="s">
        <v>1932</v>
      </c>
      <c r="B49" s="310" t="s">
        <v>1151</v>
      </c>
      <c r="C49" s="299">
        <v>38</v>
      </c>
      <c r="D49" s="94"/>
      <c r="E49" s="94"/>
      <c r="F49" s="125" t="str">
        <f t="shared" si="0"/>
        <v>-</v>
      </c>
    </row>
    <row r="50" spans="1:6" s="3" customFormat="1" x14ac:dyDescent="0.2">
      <c r="A50" s="132" t="s">
        <v>1933</v>
      </c>
      <c r="B50" s="310" t="s">
        <v>1934</v>
      </c>
      <c r="C50" s="299">
        <v>39</v>
      </c>
      <c r="D50" s="94"/>
      <c r="E50" s="94"/>
      <c r="F50" s="125" t="str">
        <f t="shared" si="0"/>
        <v>-</v>
      </c>
    </row>
    <row r="51" spans="1:6" s="3" customFormat="1" x14ac:dyDescent="0.2">
      <c r="A51" s="311" t="s">
        <v>1935</v>
      </c>
      <c r="B51" s="310" t="s">
        <v>1936</v>
      </c>
      <c r="C51" s="299">
        <v>40</v>
      </c>
      <c r="D51" s="97">
        <f>SUM(D52:D55)-D56</f>
        <v>0</v>
      </c>
      <c r="E51" s="97">
        <f>SUM(E52:E55)-E56</f>
        <v>0</v>
      </c>
      <c r="F51" s="124" t="str">
        <f t="shared" si="0"/>
        <v>-</v>
      </c>
    </row>
    <row r="52" spans="1:6" s="3" customFormat="1" x14ac:dyDescent="0.2">
      <c r="A52" s="132" t="s">
        <v>1937</v>
      </c>
      <c r="B52" s="310" t="s">
        <v>1153</v>
      </c>
      <c r="C52" s="299">
        <v>41</v>
      </c>
      <c r="D52" s="94"/>
      <c r="E52" s="94"/>
      <c r="F52" s="125" t="str">
        <f t="shared" si="0"/>
        <v>-</v>
      </c>
    </row>
    <row r="53" spans="1:6" s="3" customFormat="1" x14ac:dyDescent="0.2">
      <c r="A53" s="132" t="s">
        <v>1938</v>
      </c>
      <c r="B53" s="310" t="s">
        <v>1939</v>
      </c>
      <c r="C53" s="299">
        <v>42</v>
      </c>
      <c r="D53" s="94"/>
      <c r="E53" s="94"/>
      <c r="F53" s="125" t="str">
        <f t="shared" si="0"/>
        <v>-</v>
      </c>
    </row>
    <row r="54" spans="1:6" s="3" customFormat="1" x14ac:dyDescent="0.2">
      <c r="A54" s="132" t="s">
        <v>1940</v>
      </c>
      <c r="B54" s="310" t="s">
        <v>1155</v>
      </c>
      <c r="C54" s="299">
        <v>43</v>
      </c>
      <c r="D54" s="94"/>
      <c r="E54" s="94"/>
      <c r="F54" s="125" t="str">
        <f t="shared" si="0"/>
        <v>-</v>
      </c>
    </row>
    <row r="55" spans="1:6" s="3" customFormat="1" x14ac:dyDescent="0.2">
      <c r="A55" s="132" t="s">
        <v>1941</v>
      </c>
      <c r="B55" s="310" t="s">
        <v>1156</v>
      </c>
      <c r="C55" s="299">
        <v>44</v>
      </c>
      <c r="D55" s="94"/>
      <c r="E55" s="94"/>
      <c r="F55" s="125" t="str">
        <f t="shared" si="0"/>
        <v>-</v>
      </c>
    </row>
    <row r="56" spans="1:6" s="3" customFormat="1" x14ac:dyDescent="0.2">
      <c r="A56" s="132" t="s">
        <v>1942</v>
      </c>
      <c r="B56" s="310" t="s">
        <v>1943</v>
      </c>
      <c r="C56" s="299">
        <v>45</v>
      </c>
      <c r="D56" s="94"/>
      <c r="E56" s="94"/>
      <c r="F56" s="125" t="str">
        <f t="shared" si="0"/>
        <v>-</v>
      </c>
    </row>
    <row r="57" spans="1:6" s="3" customFormat="1" x14ac:dyDescent="0.2">
      <c r="A57" s="132" t="s">
        <v>1944</v>
      </c>
      <c r="B57" s="310" t="s">
        <v>1945</v>
      </c>
      <c r="C57" s="299">
        <v>46</v>
      </c>
      <c r="D57" s="94"/>
      <c r="E57" s="94"/>
      <c r="F57" s="125" t="str">
        <f t="shared" si="0"/>
        <v>-</v>
      </c>
    </row>
    <row r="58" spans="1:6" s="3" customFormat="1" x14ac:dyDescent="0.2">
      <c r="A58" s="132" t="s">
        <v>1946</v>
      </c>
      <c r="B58" s="310" t="s">
        <v>1947</v>
      </c>
      <c r="C58" s="299">
        <v>47</v>
      </c>
      <c r="D58" s="97">
        <f>SUM(D59:D60)-D61</f>
        <v>0</v>
      </c>
      <c r="E58" s="97">
        <f>SUM(E59:E60)-E61</f>
        <v>0</v>
      </c>
      <c r="F58" s="124" t="str">
        <f t="shared" si="0"/>
        <v>-</v>
      </c>
    </row>
    <row r="59" spans="1:6" s="3" customFormat="1" x14ac:dyDescent="0.2">
      <c r="A59" s="132" t="s">
        <v>1948</v>
      </c>
      <c r="B59" s="310" t="s">
        <v>1949</v>
      </c>
      <c r="C59" s="299">
        <v>48</v>
      </c>
      <c r="D59" s="94"/>
      <c r="E59" s="94"/>
      <c r="F59" s="125" t="str">
        <f t="shared" si="0"/>
        <v>-</v>
      </c>
    </row>
    <row r="60" spans="1:6" s="3" customFormat="1" x14ac:dyDescent="0.2">
      <c r="A60" s="132" t="s">
        <v>1950</v>
      </c>
      <c r="B60" s="310" t="s">
        <v>1951</v>
      </c>
      <c r="C60" s="299">
        <v>49</v>
      </c>
      <c r="D60" s="94"/>
      <c r="E60" s="94"/>
      <c r="F60" s="125" t="str">
        <f t="shared" si="0"/>
        <v>-</v>
      </c>
    </row>
    <row r="61" spans="1:6" s="3" customFormat="1" x14ac:dyDescent="0.2">
      <c r="A61" s="132" t="s">
        <v>1952</v>
      </c>
      <c r="B61" s="310" t="s">
        <v>1953</v>
      </c>
      <c r="C61" s="299">
        <v>50</v>
      </c>
      <c r="D61" s="94"/>
      <c r="E61" s="94"/>
      <c r="F61" s="125" t="str">
        <f t="shared" si="0"/>
        <v>-</v>
      </c>
    </row>
    <row r="62" spans="1:6" s="3" customFormat="1" x14ac:dyDescent="0.2">
      <c r="A62" s="132" t="s">
        <v>1954</v>
      </c>
      <c r="B62" s="310" t="s">
        <v>1955</v>
      </c>
      <c r="C62" s="299">
        <v>51</v>
      </c>
      <c r="D62" s="97">
        <f>SUM(D63:D68)</f>
        <v>0</v>
      </c>
      <c r="E62" s="97">
        <f>SUM(E63:E68)</f>
        <v>0</v>
      </c>
      <c r="F62" s="124" t="str">
        <f t="shared" si="0"/>
        <v>-</v>
      </c>
    </row>
    <row r="63" spans="1:6" s="3" customFormat="1" x14ac:dyDescent="0.2">
      <c r="A63" s="132" t="s">
        <v>1956</v>
      </c>
      <c r="B63" s="310" t="s">
        <v>1957</v>
      </c>
      <c r="C63" s="299">
        <v>52</v>
      </c>
      <c r="D63" s="94"/>
      <c r="E63" s="94"/>
      <c r="F63" s="125" t="str">
        <f t="shared" si="0"/>
        <v>-</v>
      </c>
    </row>
    <row r="64" spans="1:6" s="3" customFormat="1" x14ac:dyDescent="0.2">
      <c r="A64" s="132" t="s">
        <v>1958</v>
      </c>
      <c r="B64" s="310" t="s">
        <v>1959</v>
      </c>
      <c r="C64" s="299">
        <v>53</v>
      </c>
      <c r="D64" s="94"/>
      <c r="E64" s="94"/>
      <c r="F64" s="125" t="str">
        <f t="shared" si="0"/>
        <v>-</v>
      </c>
    </row>
    <row r="65" spans="1:6" s="3" customFormat="1" x14ac:dyDescent="0.2">
      <c r="A65" s="132" t="s">
        <v>1960</v>
      </c>
      <c r="B65" s="310" t="s">
        <v>1961</v>
      </c>
      <c r="C65" s="299">
        <v>54</v>
      </c>
      <c r="D65" s="94"/>
      <c r="E65" s="94"/>
      <c r="F65" s="125" t="str">
        <f t="shared" si="0"/>
        <v>-</v>
      </c>
    </row>
    <row r="66" spans="1:6" s="3" customFormat="1" x14ac:dyDescent="0.2">
      <c r="A66" s="132" t="s">
        <v>1962</v>
      </c>
      <c r="B66" s="310" t="s">
        <v>1963</v>
      </c>
      <c r="C66" s="299">
        <v>55</v>
      </c>
      <c r="D66" s="94"/>
      <c r="E66" s="94"/>
      <c r="F66" s="125" t="str">
        <f t="shared" si="0"/>
        <v>-</v>
      </c>
    </row>
    <row r="67" spans="1:6" s="3" customFormat="1" x14ac:dyDescent="0.2">
      <c r="A67" s="132" t="s">
        <v>1964</v>
      </c>
      <c r="B67" s="310" t="s">
        <v>1965</v>
      </c>
      <c r="C67" s="299">
        <v>56</v>
      </c>
      <c r="D67" s="94"/>
      <c r="E67" s="94"/>
      <c r="F67" s="125" t="str">
        <f t="shared" si="0"/>
        <v>-</v>
      </c>
    </row>
    <row r="68" spans="1:6" s="3" customFormat="1" x14ac:dyDescent="0.2">
      <c r="A68" s="268" t="s">
        <v>1966</v>
      </c>
      <c r="B68" s="310" t="s">
        <v>1967</v>
      </c>
      <c r="C68" s="299">
        <v>57</v>
      </c>
      <c r="D68" s="94"/>
      <c r="E68" s="94"/>
      <c r="F68" s="125" t="str">
        <f t="shared" si="0"/>
        <v>-</v>
      </c>
    </row>
    <row r="69" spans="1:6" s="3" customFormat="1" x14ac:dyDescent="0.2">
      <c r="A69" s="268" t="s">
        <v>1968</v>
      </c>
      <c r="B69" s="310" t="s">
        <v>1969</v>
      </c>
      <c r="C69" s="299">
        <v>58</v>
      </c>
      <c r="D69" s="97">
        <f>SUM(D70:D73)</f>
        <v>0</v>
      </c>
      <c r="E69" s="97">
        <f>SUM(E70:E73)</f>
        <v>0</v>
      </c>
      <c r="F69" s="124" t="str">
        <f t="shared" si="0"/>
        <v>-</v>
      </c>
    </row>
    <row r="70" spans="1:6" s="3" customFormat="1" x14ac:dyDescent="0.2">
      <c r="A70" s="268" t="s">
        <v>1970</v>
      </c>
      <c r="B70" s="310" t="s">
        <v>1971</v>
      </c>
      <c r="C70" s="299">
        <v>59</v>
      </c>
      <c r="D70" s="94"/>
      <c r="E70" s="94"/>
      <c r="F70" s="125" t="str">
        <f t="shared" si="0"/>
        <v>-</v>
      </c>
    </row>
    <row r="71" spans="1:6" s="3" customFormat="1" x14ac:dyDescent="0.2">
      <c r="A71" s="268" t="s">
        <v>1972</v>
      </c>
      <c r="B71" s="310" t="s">
        <v>1973</v>
      </c>
      <c r="C71" s="299">
        <v>60</v>
      </c>
      <c r="D71" s="94"/>
      <c r="E71" s="94"/>
      <c r="F71" s="125" t="str">
        <f t="shared" si="0"/>
        <v>-</v>
      </c>
    </row>
    <row r="72" spans="1:6" s="3" customFormat="1" x14ac:dyDescent="0.2">
      <c r="A72" s="268" t="s">
        <v>1974</v>
      </c>
      <c r="B72" s="310" t="s">
        <v>1975</v>
      </c>
      <c r="C72" s="299">
        <v>61</v>
      </c>
      <c r="D72" s="94"/>
      <c r="E72" s="94"/>
      <c r="F72" s="125" t="str">
        <f t="shared" si="0"/>
        <v>-</v>
      </c>
    </row>
    <row r="73" spans="1:6" s="3" customFormat="1" x14ac:dyDescent="0.2">
      <c r="A73" s="268" t="s">
        <v>1976</v>
      </c>
      <c r="B73" s="310" t="s">
        <v>1977</v>
      </c>
      <c r="C73" s="299">
        <v>62</v>
      </c>
      <c r="D73" s="94"/>
      <c r="E73" s="94"/>
      <c r="F73" s="125" t="str">
        <f t="shared" si="0"/>
        <v>-</v>
      </c>
    </row>
    <row r="74" spans="1:6" s="3" customFormat="1" x14ac:dyDescent="0.2">
      <c r="A74" s="268" t="s">
        <v>1978</v>
      </c>
      <c r="B74" s="310" t="s">
        <v>1979</v>
      </c>
      <c r="C74" s="299">
        <v>63</v>
      </c>
      <c r="D74" s="97">
        <f>D75+D84+D92+D123+D139+D151+D168+D169</f>
        <v>0</v>
      </c>
      <c r="E74" s="97">
        <f>E75+E84+E92+E123+E139+E151+E168+E169</f>
        <v>0</v>
      </c>
      <c r="F74" s="124" t="str">
        <f t="shared" si="0"/>
        <v>-</v>
      </c>
    </row>
    <row r="75" spans="1:6" s="3" customFormat="1" x14ac:dyDescent="0.2">
      <c r="A75" s="268" t="s">
        <v>1980</v>
      </c>
      <c r="B75" s="310" t="s">
        <v>1981</v>
      </c>
      <c r="C75" s="299">
        <v>64</v>
      </c>
      <c r="D75" s="97">
        <f>+D76+D81+D82+D83</f>
        <v>0</v>
      </c>
      <c r="E75" s="97">
        <f>+E76+E81+E82+E83</f>
        <v>0</v>
      </c>
      <c r="F75" s="124" t="str">
        <f t="shared" si="0"/>
        <v>-</v>
      </c>
    </row>
    <row r="76" spans="1:6" s="3" customFormat="1" x14ac:dyDescent="0.2">
      <c r="A76" s="132" t="s">
        <v>1982</v>
      </c>
      <c r="B76" s="313" t="s">
        <v>1983</v>
      </c>
      <c r="C76" s="299">
        <v>65</v>
      </c>
      <c r="D76" s="97">
        <f>SUM(D77:D80)</f>
        <v>0</v>
      </c>
      <c r="E76" s="97">
        <f>SUM(E77:E80)</f>
        <v>0</v>
      </c>
      <c r="F76" s="124" t="str">
        <f t="shared" ref="F76:F139" si="1">IF(D76&gt;0,IF(E76/D76&gt;=100,"&gt;&gt;100",E76/D76*100),"-")</f>
        <v>-</v>
      </c>
    </row>
    <row r="77" spans="1:6" s="3" customFormat="1" x14ac:dyDescent="0.2">
      <c r="A77" s="132" t="s">
        <v>1984</v>
      </c>
      <c r="B77" s="310" t="s">
        <v>1985</v>
      </c>
      <c r="C77" s="299">
        <v>66</v>
      </c>
      <c r="D77" s="94"/>
      <c r="E77" s="94"/>
      <c r="F77" s="125" t="str">
        <f t="shared" si="1"/>
        <v>-</v>
      </c>
    </row>
    <row r="78" spans="1:6" s="3" customFormat="1" x14ac:dyDescent="0.2">
      <c r="A78" s="132" t="s">
        <v>1986</v>
      </c>
      <c r="B78" s="310" t="s">
        <v>1987</v>
      </c>
      <c r="C78" s="299">
        <v>67</v>
      </c>
      <c r="D78" s="94"/>
      <c r="E78" s="94"/>
      <c r="F78" s="125" t="str">
        <f t="shared" si="1"/>
        <v>-</v>
      </c>
    </row>
    <row r="79" spans="1:6" s="3" customFormat="1" x14ac:dyDescent="0.2">
      <c r="A79" s="132" t="s">
        <v>1988</v>
      </c>
      <c r="B79" s="310" t="s">
        <v>1989</v>
      </c>
      <c r="C79" s="299">
        <v>68</v>
      </c>
      <c r="D79" s="94"/>
      <c r="E79" s="94"/>
      <c r="F79" s="125" t="str">
        <f t="shared" si="1"/>
        <v>-</v>
      </c>
    </row>
    <row r="80" spans="1:6" s="3" customFormat="1" x14ac:dyDescent="0.2">
      <c r="A80" s="132" t="s">
        <v>1990</v>
      </c>
      <c r="B80" s="310" t="s">
        <v>1991</v>
      </c>
      <c r="C80" s="299">
        <v>69</v>
      </c>
      <c r="D80" s="94"/>
      <c r="E80" s="94"/>
      <c r="F80" s="125" t="str">
        <f t="shared" si="1"/>
        <v>-</v>
      </c>
    </row>
    <row r="81" spans="1:6" s="3" customFormat="1" x14ac:dyDescent="0.2">
      <c r="A81" s="132" t="s">
        <v>1992</v>
      </c>
      <c r="B81" s="313" t="s">
        <v>1993</v>
      </c>
      <c r="C81" s="299">
        <v>70</v>
      </c>
      <c r="D81" s="94"/>
      <c r="E81" s="94"/>
      <c r="F81" s="125" t="str">
        <f t="shared" si="1"/>
        <v>-</v>
      </c>
    </row>
    <row r="82" spans="1:6" s="3" customFormat="1" x14ac:dyDescent="0.2">
      <c r="A82" s="132" t="s">
        <v>1994</v>
      </c>
      <c r="B82" s="313" t="s">
        <v>1995</v>
      </c>
      <c r="C82" s="299">
        <v>71</v>
      </c>
      <c r="D82" s="94"/>
      <c r="E82" s="94"/>
      <c r="F82" s="125" t="str">
        <f t="shared" si="1"/>
        <v>-</v>
      </c>
    </row>
    <row r="83" spans="1:6" s="3" customFormat="1" x14ac:dyDescent="0.2">
      <c r="A83" s="132" t="s">
        <v>1996</v>
      </c>
      <c r="B83" s="313" t="s">
        <v>1997</v>
      </c>
      <c r="C83" s="299">
        <v>72</v>
      </c>
      <c r="D83" s="94"/>
      <c r="E83" s="94"/>
      <c r="F83" s="125" t="str">
        <f t="shared" si="1"/>
        <v>-</v>
      </c>
    </row>
    <row r="84" spans="1:6" s="3" customFormat="1" ht="24" x14ac:dyDescent="0.2">
      <c r="A84" s="132" t="s">
        <v>1998</v>
      </c>
      <c r="B84" s="310" t="s">
        <v>1999</v>
      </c>
      <c r="C84" s="299">
        <v>73</v>
      </c>
      <c r="D84" s="97">
        <f>+D85+SUM(D88:D91)</f>
        <v>0</v>
      </c>
      <c r="E84" s="97">
        <f>+E85+SUM(E88:E91)</f>
        <v>0</v>
      </c>
      <c r="F84" s="124" t="str">
        <f t="shared" si="1"/>
        <v>-</v>
      </c>
    </row>
    <row r="85" spans="1:6" s="3" customFormat="1" x14ac:dyDescent="0.2">
      <c r="A85" s="132" t="s">
        <v>2000</v>
      </c>
      <c r="B85" s="313" t="s">
        <v>2001</v>
      </c>
      <c r="C85" s="299">
        <v>74</v>
      </c>
      <c r="D85" s="97">
        <f>SUM(D86:D87)</f>
        <v>0</v>
      </c>
      <c r="E85" s="97">
        <f>SUM(E86:E87)</f>
        <v>0</v>
      </c>
      <c r="F85" s="124" t="str">
        <f t="shared" si="1"/>
        <v>-</v>
      </c>
    </row>
    <row r="86" spans="1:6" s="3" customFormat="1" x14ac:dyDescent="0.2">
      <c r="A86" s="132" t="s">
        <v>2002</v>
      </c>
      <c r="B86" s="310" t="s">
        <v>2003</v>
      </c>
      <c r="C86" s="299">
        <v>75</v>
      </c>
      <c r="D86" s="94"/>
      <c r="E86" s="94"/>
      <c r="F86" s="125" t="str">
        <f t="shared" si="1"/>
        <v>-</v>
      </c>
    </row>
    <row r="87" spans="1:6" s="3" customFormat="1" x14ac:dyDescent="0.2">
      <c r="A87" s="132" t="s">
        <v>2004</v>
      </c>
      <c r="B87" s="310" t="s">
        <v>2005</v>
      </c>
      <c r="C87" s="299">
        <v>76</v>
      </c>
      <c r="D87" s="94"/>
      <c r="E87" s="94"/>
      <c r="F87" s="125" t="str">
        <f t="shared" si="1"/>
        <v>-</v>
      </c>
    </row>
    <row r="88" spans="1:6" s="3" customFormat="1" x14ac:dyDescent="0.2">
      <c r="A88" s="132" t="s">
        <v>2006</v>
      </c>
      <c r="B88" s="313" t="s">
        <v>2007</v>
      </c>
      <c r="C88" s="299">
        <v>77</v>
      </c>
      <c r="D88" s="94"/>
      <c r="E88" s="94"/>
      <c r="F88" s="125" t="str">
        <f t="shared" si="1"/>
        <v>-</v>
      </c>
    </row>
    <row r="89" spans="1:6" s="3" customFormat="1" x14ac:dyDescent="0.2">
      <c r="A89" s="132" t="s">
        <v>2008</v>
      </c>
      <c r="B89" s="313" t="s">
        <v>2009</v>
      </c>
      <c r="C89" s="299">
        <v>78</v>
      </c>
      <c r="D89" s="94"/>
      <c r="E89" s="94"/>
      <c r="F89" s="125" t="str">
        <f t="shared" si="1"/>
        <v>-</v>
      </c>
    </row>
    <row r="90" spans="1:6" s="3" customFormat="1" x14ac:dyDescent="0.2">
      <c r="A90" s="132" t="s">
        <v>2010</v>
      </c>
      <c r="B90" s="313" t="s">
        <v>2011</v>
      </c>
      <c r="C90" s="299">
        <v>79</v>
      </c>
      <c r="D90" s="94"/>
      <c r="E90" s="94"/>
      <c r="F90" s="125" t="str">
        <f t="shared" si="1"/>
        <v>-</v>
      </c>
    </row>
    <row r="91" spans="1:6" s="3" customFormat="1" x14ac:dyDescent="0.2">
      <c r="A91" s="132" t="s">
        <v>2012</v>
      </c>
      <c r="B91" s="313" t="s">
        <v>2013</v>
      </c>
      <c r="C91" s="299">
        <v>80</v>
      </c>
      <c r="D91" s="94"/>
      <c r="E91" s="94"/>
      <c r="F91" s="125" t="str">
        <f t="shared" si="1"/>
        <v>-</v>
      </c>
    </row>
    <row r="92" spans="1:6" s="3" customFormat="1" x14ac:dyDescent="0.2">
      <c r="A92" s="132" t="s">
        <v>2014</v>
      </c>
      <c r="B92" s="310" t="s">
        <v>2015</v>
      </c>
      <c r="C92" s="299">
        <v>81</v>
      </c>
      <c r="D92" s="97">
        <f>D93+D111-D122</f>
        <v>0</v>
      </c>
      <c r="E92" s="97">
        <f>E93+E111-E122</f>
        <v>0</v>
      </c>
      <c r="F92" s="124" t="str">
        <f t="shared" si="1"/>
        <v>-</v>
      </c>
    </row>
    <row r="93" spans="1:6" s="3" customFormat="1" x14ac:dyDescent="0.2">
      <c r="A93" s="132"/>
      <c r="B93" s="310" t="s">
        <v>2016</v>
      </c>
      <c r="C93" s="299">
        <v>82</v>
      </c>
      <c r="D93" s="97">
        <f>SUM(D94:D110)</f>
        <v>0</v>
      </c>
      <c r="E93" s="97">
        <f>SUM(E94:E110)</f>
        <v>0</v>
      </c>
      <c r="F93" s="124" t="str">
        <f t="shared" si="1"/>
        <v>-</v>
      </c>
    </row>
    <row r="94" spans="1:6" s="3" customFormat="1" x14ac:dyDescent="0.2">
      <c r="A94" s="132" t="s">
        <v>2017</v>
      </c>
      <c r="B94" s="313" t="s">
        <v>2018</v>
      </c>
      <c r="C94" s="299">
        <v>83</v>
      </c>
      <c r="D94" s="94"/>
      <c r="E94" s="94"/>
      <c r="F94" s="125" t="str">
        <f t="shared" si="1"/>
        <v>-</v>
      </c>
    </row>
    <row r="95" spans="1:6" s="3" customFormat="1" x14ac:dyDescent="0.2">
      <c r="A95" s="132" t="s">
        <v>2019</v>
      </c>
      <c r="B95" s="313" t="s">
        <v>2020</v>
      </c>
      <c r="C95" s="299">
        <v>84</v>
      </c>
      <c r="D95" s="94"/>
      <c r="E95" s="94"/>
      <c r="F95" s="125" t="str">
        <f t="shared" si="1"/>
        <v>-</v>
      </c>
    </row>
    <row r="96" spans="1:6" s="3" customFormat="1" x14ac:dyDescent="0.2">
      <c r="A96" s="132" t="s">
        <v>2021</v>
      </c>
      <c r="B96" s="313" t="s">
        <v>2022</v>
      </c>
      <c r="C96" s="299">
        <v>85</v>
      </c>
      <c r="D96" s="94"/>
      <c r="E96" s="94"/>
      <c r="F96" s="125" t="str">
        <f t="shared" si="1"/>
        <v>-</v>
      </c>
    </row>
    <row r="97" spans="1:6" s="3" customFormat="1" x14ac:dyDescent="0.2">
      <c r="A97" s="132" t="s">
        <v>2023</v>
      </c>
      <c r="B97" s="313" t="s">
        <v>2024</v>
      </c>
      <c r="C97" s="299">
        <v>86</v>
      </c>
      <c r="D97" s="94"/>
      <c r="E97" s="94"/>
      <c r="F97" s="125" t="str">
        <f t="shared" si="1"/>
        <v>-</v>
      </c>
    </row>
    <row r="98" spans="1:6" s="3" customFormat="1" x14ac:dyDescent="0.2">
      <c r="A98" s="132" t="s">
        <v>2025</v>
      </c>
      <c r="B98" s="313" t="s">
        <v>2026</v>
      </c>
      <c r="C98" s="299">
        <v>87</v>
      </c>
      <c r="D98" s="94"/>
      <c r="E98" s="94"/>
      <c r="F98" s="125" t="str">
        <f t="shared" si="1"/>
        <v>-</v>
      </c>
    </row>
    <row r="99" spans="1:6" s="3" customFormat="1" x14ac:dyDescent="0.2">
      <c r="A99" s="132" t="s">
        <v>2027</v>
      </c>
      <c r="B99" s="313" t="s">
        <v>2028</v>
      </c>
      <c r="C99" s="299">
        <v>88</v>
      </c>
      <c r="D99" s="94"/>
      <c r="E99" s="94"/>
      <c r="F99" s="125" t="str">
        <f t="shared" si="1"/>
        <v>-</v>
      </c>
    </row>
    <row r="100" spans="1:6" s="3" customFormat="1" x14ac:dyDescent="0.2">
      <c r="A100" s="132" t="s">
        <v>2029</v>
      </c>
      <c r="B100" s="313" t="s">
        <v>2030</v>
      </c>
      <c r="C100" s="299">
        <v>89</v>
      </c>
      <c r="D100" s="94"/>
      <c r="E100" s="94"/>
      <c r="F100" s="125" t="str">
        <f t="shared" si="1"/>
        <v>-</v>
      </c>
    </row>
    <row r="101" spans="1:6" s="3" customFormat="1" x14ac:dyDescent="0.2">
      <c r="A101" s="132" t="s">
        <v>2031</v>
      </c>
      <c r="B101" s="313" t="s">
        <v>2032</v>
      </c>
      <c r="C101" s="299">
        <v>90</v>
      </c>
      <c r="D101" s="94"/>
      <c r="E101" s="94"/>
      <c r="F101" s="125" t="str">
        <f t="shared" si="1"/>
        <v>-</v>
      </c>
    </row>
    <row r="102" spans="1:6" s="3" customFormat="1" x14ac:dyDescent="0.2">
      <c r="A102" s="132" t="s">
        <v>2033</v>
      </c>
      <c r="B102" s="313" t="s">
        <v>2034</v>
      </c>
      <c r="C102" s="299">
        <v>91</v>
      </c>
      <c r="D102" s="94"/>
      <c r="E102" s="94"/>
      <c r="F102" s="125" t="str">
        <f t="shared" si="1"/>
        <v>-</v>
      </c>
    </row>
    <row r="103" spans="1:6" s="3" customFormat="1" x14ac:dyDescent="0.2">
      <c r="A103" s="132" t="s">
        <v>2035</v>
      </c>
      <c r="B103" s="313" t="s">
        <v>2036</v>
      </c>
      <c r="C103" s="299">
        <v>92</v>
      </c>
      <c r="D103" s="94"/>
      <c r="E103" s="94"/>
      <c r="F103" s="125" t="str">
        <f t="shared" si="1"/>
        <v>-</v>
      </c>
    </row>
    <row r="104" spans="1:6" s="3" customFormat="1" x14ac:dyDescent="0.2">
      <c r="A104" s="132" t="s">
        <v>2037</v>
      </c>
      <c r="B104" s="313" t="s">
        <v>2038</v>
      </c>
      <c r="C104" s="299">
        <v>93</v>
      </c>
      <c r="D104" s="94"/>
      <c r="E104" s="94"/>
      <c r="F104" s="125" t="str">
        <f t="shared" si="1"/>
        <v>-</v>
      </c>
    </row>
    <row r="105" spans="1:6" s="3" customFormat="1" x14ac:dyDescent="0.2">
      <c r="A105" s="132" t="s">
        <v>2039</v>
      </c>
      <c r="B105" s="313" t="s">
        <v>2040</v>
      </c>
      <c r="C105" s="299">
        <v>94</v>
      </c>
      <c r="D105" s="94"/>
      <c r="E105" s="94"/>
      <c r="F105" s="125" t="str">
        <f t="shared" si="1"/>
        <v>-</v>
      </c>
    </row>
    <row r="106" spans="1:6" s="3" customFormat="1" x14ac:dyDescent="0.2">
      <c r="A106" s="132" t="s">
        <v>2041</v>
      </c>
      <c r="B106" s="313" t="s">
        <v>2042</v>
      </c>
      <c r="C106" s="299">
        <v>95</v>
      </c>
      <c r="D106" s="94"/>
      <c r="E106" s="94"/>
      <c r="F106" s="125" t="str">
        <f t="shared" si="1"/>
        <v>-</v>
      </c>
    </row>
    <row r="107" spans="1:6" s="3" customFormat="1" x14ac:dyDescent="0.2">
      <c r="A107" s="132" t="s">
        <v>2043</v>
      </c>
      <c r="B107" s="313" t="s">
        <v>2044</v>
      </c>
      <c r="C107" s="299">
        <v>96</v>
      </c>
      <c r="D107" s="94"/>
      <c r="E107" s="94"/>
      <c r="F107" s="125" t="str">
        <f t="shared" si="1"/>
        <v>-</v>
      </c>
    </row>
    <row r="108" spans="1:6" s="3" customFormat="1" x14ac:dyDescent="0.2">
      <c r="A108" s="132" t="s">
        <v>2045</v>
      </c>
      <c r="B108" s="313" t="s">
        <v>2046</v>
      </c>
      <c r="C108" s="299">
        <v>97</v>
      </c>
      <c r="D108" s="94"/>
      <c r="E108" s="94"/>
      <c r="F108" s="125" t="str">
        <f t="shared" si="1"/>
        <v>-</v>
      </c>
    </row>
    <row r="109" spans="1:6" s="3" customFormat="1" x14ac:dyDescent="0.2">
      <c r="A109" s="132" t="s">
        <v>2047</v>
      </c>
      <c r="B109" s="313" t="s">
        <v>2048</v>
      </c>
      <c r="C109" s="299">
        <v>98</v>
      </c>
      <c r="D109" s="94"/>
      <c r="E109" s="94"/>
      <c r="F109" s="125" t="str">
        <f t="shared" si="1"/>
        <v>-</v>
      </c>
    </row>
    <row r="110" spans="1:6" s="3" customFormat="1" x14ac:dyDescent="0.2">
      <c r="A110" s="132" t="s">
        <v>2049</v>
      </c>
      <c r="B110" s="313" t="s">
        <v>2050</v>
      </c>
      <c r="C110" s="299">
        <v>99</v>
      </c>
      <c r="D110" s="94"/>
      <c r="E110" s="94"/>
      <c r="F110" s="125" t="str">
        <f t="shared" si="1"/>
        <v>-</v>
      </c>
    </row>
    <row r="111" spans="1:6" s="3" customFormat="1" x14ac:dyDescent="0.2">
      <c r="A111" s="132"/>
      <c r="B111" s="310" t="s">
        <v>2051</v>
      </c>
      <c r="C111" s="299">
        <v>100</v>
      </c>
      <c r="D111" s="97">
        <f>SUM(D112:D121)</f>
        <v>0</v>
      </c>
      <c r="E111" s="97">
        <f>SUM(E112:E121)</f>
        <v>0</v>
      </c>
      <c r="F111" s="124" t="str">
        <f t="shared" si="1"/>
        <v>-</v>
      </c>
    </row>
    <row r="112" spans="1:6" s="3" customFormat="1" x14ac:dyDescent="0.2">
      <c r="A112" s="132" t="s">
        <v>2052</v>
      </c>
      <c r="B112" s="313" t="s">
        <v>2053</v>
      </c>
      <c r="C112" s="299">
        <v>101</v>
      </c>
      <c r="D112" s="94"/>
      <c r="E112" s="94"/>
      <c r="F112" s="125" t="str">
        <f t="shared" si="1"/>
        <v>-</v>
      </c>
    </row>
    <row r="113" spans="1:6" s="3" customFormat="1" x14ac:dyDescent="0.2">
      <c r="A113" s="132" t="s">
        <v>2054</v>
      </c>
      <c r="B113" s="313" t="s">
        <v>2055</v>
      </c>
      <c r="C113" s="299">
        <v>102</v>
      </c>
      <c r="D113" s="94"/>
      <c r="E113" s="94"/>
      <c r="F113" s="125" t="str">
        <f t="shared" si="1"/>
        <v>-</v>
      </c>
    </row>
    <row r="114" spans="1:6" s="3" customFormat="1" x14ac:dyDescent="0.2">
      <c r="A114" s="132" t="s">
        <v>2056</v>
      </c>
      <c r="B114" s="313" t="s">
        <v>2057</v>
      </c>
      <c r="C114" s="299">
        <v>103</v>
      </c>
      <c r="D114" s="94"/>
      <c r="E114" s="94"/>
      <c r="F114" s="125" t="str">
        <f t="shared" si="1"/>
        <v>-</v>
      </c>
    </row>
    <row r="115" spans="1:6" s="3" customFormat="1" x14ac:dyDescent="0.2">
      <c r="A115" s="132" t="s">
        <v>2058</v>
      </c>
      <c r="B115" s="313" t="s">
        <v>2059</v>
      </c>
      <c r="C115" s="299">
        <v>104</v>
      </c>
      <c r="D115" s="94"/>
      <c r="E115" s="94"/>
      <c r="F115" s="125" t="str">
        <f t="shared" si="1"/>
        <v>-</v>
      </c>
    </row>
    <row r="116" spans="1:6" s="3" customFormat="1" x14ac:dyDescent="0.2">
      <c r="A116" s="132" t="s">
        <v>2060</v>
      </c>
      <c r="B116" s="313" t="s">
        <v>2061</v>
      </c>
      <c r="C116" s="299">
        <v>105</v>
      </c>
      <c r="D116" s="94"/>
      <c r="E116" s="94"/>
      <c r="F116" s="125" t="str">
        <f t="shared" si="1"/>
        <v>-</v>
      </c>
    </row>
    <row r="117" spans="1:6" s="3" customFormat="1" x14ac:dyDescent="0.2">
      <c r="A117" s="132" t="s">
        <v>2062</v>
      </c>
      <c r="B117" s="313" t="s">
        <v>2063</v>
      </c>
      <c r="C117" s="299">
        <v>106</v>
      </c>
      <c r="D117" s="94"/>
      <c r="E117" s="94"/>
      <c r="F117" s="125" t="str">
        <f t="shared" si="1"/>
        <v>-</v>
      </c>
    </row>
    <row r="118" spans="1:6" s="3" customFormat="1" x14ac:dyDescent="0.2">
      <c r="A118" s="132" t="s">
        <v>2064</v>
      </c>
      <c r="B118" s="313" t="s">
        <v>2065</v>
      </c>
      <c r="C118" s="299">
        <v>107</v>
      </c>
      <c r="D118" s="94"/>
      <c r="E118" s="94"/>
      <c r="F118" s="125" t="str">
        <f t="shared" si="1"/>
        <v>-</v>
      </c>
    </row>
    <row r="119" spans="1:6" s="3" customFormat="1" x14ac:dyDescent="0.2">
      <c r="A119" s="132" t="s">
        <v>2066</v>
      </c>
      <c r="B119" s="313" t="s">
        <v>2067</v>
      </c>
      <c r="C119" s="299">
        <v>108</v>
      </c>
      <c r="D119" s="94"/>
      <c r="E119" s="94"/>
      <c r="F119" s="125" t="str">
        <f t="shared" si="1"/>
        <v>-</v>
      </c>
    </row>
    <row r="120" spans="1:6" s="3" customFormat="1" x14ac:dyDescent="0.2">
      <c r="A120" s="132" t="s">
        <v>2068</v>
      </c>
      <c r="B120" s="313" t="s">
        <v>2069</v>
      </c>
      <c r="C120" s="299">
        <v>109</v>
      </c>
      <c r="D120" s="94"/>
      <c r="E120" s="94"/>
      <c r="F120" s="125" t="str">
        <f t="shared" si="1"/>
        <v>-</v>
      </c>
    </row>
    <row r="121" spans="1:6" s="3" customFormat="1" x14ac:dyDescent="0.2">
      <c r="A121" s="132" t="s">
        <v>2070</v>
      </c>
      <c r="B121" s="313" t="s">
        <v>2071</v>
      </c>
      <c r="C121" s="299">
        <v>110</v>
      </c>
      <c r="D121" s="94"/>
      <c r="E121" s="94"/>
      <c r="F121" s="125" t="str">
        <f t="shared" si="1"/>
        <v>-</v>
      </c>
    </row>
    <row r="122" spans="1:6" s="3" customFormat="1" x14ac:dyDescent="0.2">
      <c r="A122" s="132" t="s">
        <v>2072</v>
      </c>
      <c r="B122" s="313" t="s">
        <v>2073</v>
      </c>
      <c r="C122" s="299">
        <v>111</v>
      </c>
      <c r="D122" s="94"/>
      <c r="E122" s="94"/>
      <c r="F122" s="125" t="str">
        <f t="shared" si="1"/>
        <v>-</v>
      </c>
    </row>
    <row r="123" spans="1:6" s="3" customFormat="1" x14ac:dyDescent="0.2">
      <c r="A123" s="132" t="s">
        <v>2074</v>
      </c>
      <c r="B123" s="310" t="s">
        <v>2075</v>
      </c>
      <c r="C123" s="299">
        <v>112</v>
      </c>
      <c r="D123" s="97">
        <f>D124+D131-D138</f>
        <v>0</v>
      </c>
      <c r="E123" s="97">
        <f>E124+E131-E138</f>
        <v>0</v>
      </c>
      <c r="F123" s="124" t="str">
        <f t="shared" si="1"/>
        <v>-</v>
      </c>
    </row>
    <row r="124" spans="1:6" s="3" customFormat="1" x14ac:dyDescent="0.2">
      <c r="A124" s="132"/>
      <c r="B124" s="310" t="s">
        <v>2076</v>
      </c>
      <c r="C124" s="299">
        <v>113</v>
      </c>
      <c r="D124" s="97">
        <f>SUM(D125:D130)</f>
        <v>0</v>
      </c>
      <c r="E124" s="97">
        <f>SUM(E125:E130)</f>
        <v>0</v>
      </c>
      <c r="F124" s="124" t="str">
        <f t="shared" si="1"/>
        <v>-</v>
      </c>
    </row>
    <row r="125" spans="1:6" s="3" customFormat="1" x14ac:dyDescent="0.2">
      <c r="A125" s="132" t="s">
        <v>2077</v>
      </c>
      <c r="B125" s="310" t="s">
        <v>2078</v>
      </c>
      <c r="C125" s="299">
        <v>114</v>
      </c>
      <c r="D125" s="94"/>
      <c r="E125" s="94"/>
      <c r="F125" s="125" t="str">
        <f t="shared" si="1"/>
        <v>-</v>
      </c>
    </row>
    <row r="126" spans="1:6" s="3" customFormat="1" x14ac:dyDescent="0.2">
      <c r="A126" s="132" t="s">
        <v>2079</v>
      </c>
      <c r="B126" s="310" t="s">
        <v>2080</v>
      </c>
      <c r="C126" s="299">
        <v>115</v>
      </c>
      <c r="D126" s="94"/>
      <c r="E126" s="94"/>
      <c r="F126" s="125" t="str">
        <f t="shared" si="1"/>
        <v>-</v>
      </c>
    </row>
    <row r="127" spans="1:6" s="3" customFormat="1" x14ac:dyDescent="0.2">
      <c r="A127" s="132" t="s">
        <v>2081</v>
      </c>
      <c r="B127" s="310" t="s">
        <v>2082</v>
      </c>
      <c r="C127" s="299">
        <v>116</v>
      </c>
      <c r="D127" s="94"/>
      <c r="E127" s="94"/>
      <c r="F127" s="125" t="str">
        <f t="shared" si="1"/>
        <v>-</v>
      </c>
    </row>
    <row r="128" spans="1:6" s="3" customFormat="1" x14ac:dyDescent="0.2">
      <c r="A128" s="132" t="s">
        <v>2083</v>
      </c>
      <c r="B128" s="310" t="s">
        <v>2084</v>
      </c>
      <c r="C128" s="299">
        <v>117</v>
      </c>
      <c r="D128" s="94"/>
      <c r="E128" s="94"/>
      <c r="F128" s="125" t="str">
        <f t="shared" si="1"/>
        <v>-</v>
      </c>
    </row>
    <row r="129" spans="1:6" s="3" customFormat="1" x14ac:dyDescent="0.2">
      <c r="A129" s="132" t="s">
        <v>2085</v>
      </c>
      <c r="B129" s="310" t="s">
        <v>2086</v>
      </c>
      <c r="C129" s="299">
        <v>118</v>
      </c>
      <c r="D129" s="94"/>
      <c r="E129" s="94"/>
      <c r="F129" s="125" t="str">
        <f t="shared" si="1"/>
        <v>-</v>
      </c>
    </row>
    <row r="130" spans="1:6" s="3" customFormat="1" x14ac:dyDescent="0.2">
      <c r="A130" s="132" t="s">
        <v>2087</v>
      </c>
      <c r="B130" s="310" t="s">
        <v>2088</v>
      </c>
      <c r="C130" s="299">
        <v>119</v>
      </c>
      <c r="D130" s="94"/>
      <c r="E130" s="94"/>
      <c r="F130" s="125" t="str">
        <f t="shared" si="1"/>
        <v>-</v>
      </c>
    </row>
    <row r="131" spans="1:6" s="3" customFormat="1" x14ac:dyDescent="0.2">
      <c r="A131" s="132"/>
      <c r="B131" s="310" t="s">
        <v>2089</v>
      </c>
      <c r="C131" s="299">
        <v>120</v>
      </c>
      <c r="D131" s="97">
        <f>SUM(D132:D137)</f>
        <v>0</v>
      </c>
      <c r="E131" s="97">
        <f>SUM(E132:E137)</f>
        <v>0</v>
      </c>
      <c r="F131" s="124" t="str">
        <f t="shared" si="1"/>
        <v>-</v>
      </c>
    </row>
    <row r="132" spans="1:6" s="3" customFormat="1" x14ac:dyDescent="0.2">
      <c r="A132" s="132" t="s">
        <v>2090</v>
      </c>
      <c r="B132" s="310" t="s">
        <v>2078</v>
      </c>
      <c r="C132" s="299">
        <v>121</v>
      </c>
      <c r="D132" s="94"/>
      <c r="E132" s="94"/>
      <c r="F132" s="125" t="str">
        <f t="shared" si="1"/>
        <v>-</v>
      </c>
    </row>
    <row r="133" spans="1:6" s="3" customFormat="1" x14ac:dyDescent="0.2">
      <c r="A133" s="132" t="s">
        <v>2091</v>
      </c>
      <c r="B133" s="310" t="s">
        <v>2080</v>
      </c>
      <c r="C133" s="299">
        <v>122</v>
      </c>
      <c r="D133" s="94"/>
      <c r="E133" s="94"/>
      <c r="F133" s="125" t="str">
        <f t="shared" si="1"/>
        <v>-</v>
      </c>
    </row>
    <row r="134" spans="1:6" s="3" customFormat="1" x14ac:dyDescent="0.2">
      <c r="A134" s="132" t="s">
        <v>2092</v>
      </c>
      <c r="B134" s="310" t="s">
        <v>2082</v>
      </c>
      <c r="C134" s="299">
        <v>123</v>
      </c>
      <c r="D134" s="94"/>
      <c r="E134" s="94"/>
      <c r="F134" s="125" t="str">
        <f t="shared" si="1"/>
        <v>-</v>
      </c>
    </row>
    <row r="135" spans="1:6" s="3" customFormat="1" x14ac:dyDescent="0.2">
      <c r="A135" s="132" t="s">
        <v>2093</v>
      </c>
      <c r="B135" s="310" t="s">
        <v>2084</v>
      </c>
      <c r="C135" s="299">
        <v>124</v>
      </c>
      <c r="D135" s="94"/>
      <c r="E135" s="94"/>
      <c r="F135" s="125" t="str">
        <f t="shared" si="1"/>
        <v>-</v>
      </c>
    </row>
    <row r="136" spans="1:6" s="3" customFormat="1" x14ac:dyDescent="0.2">
      <c r="A136" s="132" t="s">
        <v>2094</v>
      </c>
      <c r="B136" s="310" t="s">
        <v>2086</v>
      </c>
      <c r="C136" s="299">
        <v>125</v>
      </c>
      <c r="D136" s="94"/>
      <c r="E136" s="94"/>
      <c r="F136" s="125" t="str">
        <f t="shared" si="1"/>
        <v>-</v>
      </c>
    </row>
    <row r="137" spans="1:6" s="3" customFormat="1" x14ac:dyDescent="0.2">
      <c r="A137" s="132" t="s">
        <v>2095</v>
      </c>
      <c r="B137" s="310" t="s">
        <v>2088</v>
      </c>
      <c r="C137" s="299">
        <v>126</v>
      </c>
      <c r="D137" s="94"/>
      <c r="E137" s="94"/>
      <c r="F137" s="125" t="str">
        <f t="shared" si="1"/>
        <v>-</v>
      </c>
    </row>
    <row r="138" spans="1:6" s="3" customFormat="1" x14ac:dyDescent="0.2">
      <c r="A138" s="132" t="s">
        <v>2096</v>
      </c>
      <c r="B138" s="310" t="s">
        <v>2097</v>
      </c>
      <c r="C138" s="299">
        <v>127</v>
      </c>
      <c r="D138" s="94"/>
      <c r="E138" s="94"/>
      <c r="F138" s="125" t="str">
        <f t="shared" si="1"/>
        <v>-</v>
      </c>
    </row>
    <row r="139" spans="1:6" s="3" customFormat="1" x14ac:dyDescent="0.2">
      <c r="A139" s="132" t="s">
        <v>2098</v>
      </c>
      <c r="B139" s="310" t="s">
        <v>2099</v>
      </c>
      <c r="C139" s="299">
        <v>128</v>
      </c>
      <c r="D139" s="97">
        <f>D140+D147-D150</f>
        <v>0</v>
      </c>
      <c r="E139" s="97">
        <f>E140+E147-E150</f>
        <v>0</v>
      </c>
      <c r="F139" s="124" t="str">
        <f t="shared" si="1"/>
        <v>-</v>
      </c>
    </row>
    <row r="140" spans="1:6" s="3" customFormat="1" x14ac:dyDescent="0.2">
      <c r="A140" s="132"/>
      <c r="B140" s="310" t="s">
        <v>2100</v>
      </c>
      <c r="C140" s="299">
        <v>129</v>
      </c>
      <c r="D140" s="97">
        <f>SUM(D141:D146)</f>
        <v>0</v>
      </c>
      <c r="E140" s="97">
        <f>SUM(E141:E146)</f>
        <v>0</v>
      </c>
      <c r="F140" s="124" t="str">
        <f t="shared" ref="F140:F203" si="2">IF(D140&gt;0,IF(E140/D140&gt;=100,"&gt;&gt;100",E140/D140*100),"-")</f>
        <v>-</v>
      </c>
    </row>
    <row r="141" spans="1:6" s="3" customFormat="1" x14ac:dyDescent="0.2">
      <c r="A141" s="132" t="s">
        <v>2101</v>
      </c>
      <c r="B141" s="310" t="s">
        <v>1261</v>
      </c>
      <c r="C141" s="299">
        <v>130</v>
      </c>
      <c r="D141" s="94"/>
      <c r="E141" s="94"/>
      <c r="F141" s="125" t="str">
        <f t="shared" si="2"/>
        <v>-</v>
      </c>
    </row>
    <row r="142" spans="1:6" s="3" customFormat="1" x14ac:dyDescent="0.2">
      <c r="A142" s="132" t="s">
        <v>2102</v>
      </c>
      <c r="B142" s="310" t="s">
        <v>1262</v>
      </c>
      <c r="C142" s="299">
        <v>131</v>
      </c>
      <c r="D142" s="94"/>
      <c r="E142" s="94"/>
      <c r="F142" s="125" t="str">
        <f t="shared" si="2"/>
        <v>-</v>
      </c>
    </row>
    <row r="143" spans="1:6" s="3" customFormat="1" x14ac:dyDescent="0.2">
      <c r="A143" s="132" t="s">
        <v>2103</v>
      </c>
      <c r="B143" s="313" t="s">
        <v>1263</v>
      </c>
      <c r="C143" s="299">
        <v>132</v>
      </c>
      <c r="D143" s="94"/>
      <c r="E143" s="94"/>
      <c r="F143" s="125" t="str">
        <f t="shared" si="2"/>
        <v>-</v>
      </c>
    </row>
    <row r="144" spans="1:6" s="3" customFormat="1" x14ac:dyDescent="0.2">
      <c r="A144" s="132" t="s">
        <v>2104</v>
      </c>
      <c r="B144" s="313" t="s">
        <v>1370</v>
      </c>
      <c r="C144" s="299">
        <v>133</v>
      </c>
      <c r="D144" s="94"/>
      <c r="E144" s="94"/>
      <c r="F144" s="125" t="str">
        <f t="shared" si="2"/>
        <v>-</v>
      </c>
    </row>
    <row r="145" spans="1:6" s="3" customFormat="1" x14ac:dyDescent="0.2">
      <c r="A145" s="132" t="s">
        <v>2105</v>
      </c>
      <c r="B145" s="314" t="s">
        <v>1372</v>
      </c>
      <c r="C145" s="299">
        <v>134</v>
      </c>
      <c r="D145" s="94"/>
      <c r="E145" s="94"/>
      <c r="F145" s="125" t="str">
        <f t="shared" si="2"/>
        <v>-</v>
      </c>
    </row>
    <row r="146" spans="1:6" s="3" customFormat="1" x14ac:dyDescent="0.2">
      <c r="A146" s="132" t="s">
        <v>2106</v>
      </c>
      <c r="B146" s="313" t="s">
        <v>1375</v>
      </c>
      <c r="C146" s="299">
        <v>135</v>
      </c>
      <c r="D146" s="94"/>
      <c r="E146" s="94"/>
      <c r="F146" s="125" t="str">
        <f t="shared" si="2"/>
        <v>-</v>
      </c>
    </row>
    <row r="147" spans="1:6" s="3" customFormat="1" x14ac:dyDescent="0.2">
      <c r="A147" s="132"/>
      <c r="B147" s="310" t="s">
        <v>2107</v>
      </c>
      <c r="C147" s="299">
        <v>136</v>
      </c>
      <c r="D147" s="97">
        <f>SUM(D148:D149)</f>
        <v>0</v>
      </c>
      <c r="E147" s="97">
        <f>SUM(E148:E149)</f>
        <v>0</v>
      </c>
      <c r="F147" s="124" t="str">
        <f t="shared" si="2"/>
        <v>-</v>
      </c>
    </row>
    <row r="148" spans="1:6" s="3" customFormat="1" x14ac:dyDescent="0.2">
      <c r="A148" s="132" t="s">
        <v>2108</v>
      </c>
      <c r="B148" s="310" t="s">
        <v>1373</v>
      </c>
      <c r="C148" s="299">
        <v>137</v>
      </c>
      <c r="D148" s="94"/>
      <c r="E148" s="94"/>
      <c r="F148" s="125" t="str">
        <f t="shared" si="2"/>
        <v>-</v>
      </c>
    </row>
    <row r="149" spans="1:6" s="3" customFormat="1" x14ac:dyDescent="0.2">
      <c r="A149" s="132" t="s">
        <v>2109</v>
      </c>
      <c r="B149" s="310" t="s">
        <v>1270</v>
      </c>
      <c r="C149" s="299">
        <v>138</v>
      </c>
      <c r="D149" s="94"/>
      <c r="E149" s="94"/>
      <c r="F149" s="125" t="str">
        <f t="shared" si="2"/>
        <v>-</v>
      </c>
    </row>
    <row r="150" spans="1:6" s="3" customFormat="1" x14ac:dyDescent="0.2">
      <c r="A150" s="132" t="s">
        <v>2110</v>
      </c>
      <c r="B150" s="310" t="s">
        <v>2111</v>
      </c>
      <c r="C150" s="299">
        <v>139</v>
      </c>
      <c r="D150" s="94"/>
      <c r="E150" s="94"/>
      <c r="F150" s="125" t="str">
        <f t="shared" si="2"/>
        <v>-</v>
      </c>
    </row>
    <row r="151" spans="1:6" s="3" customFormat="1" x14ac:dyDescent="0.2">
      <c r="A151" s="132" t="s">
        <v>2112</v>
      </c>
      <c r="B151" s="310" t="s">
        <v>2113</v>
      </c>
      <c r="C151" s="299">
        <v>140</v>
      </c>
      <c r="D151" s="97">
        <f>SUM(D152:D154)+SUM(D162:D166)-D167</f>
        <v>0</v>
      </c>
      <c r="E151" s="97">
        <f>SUM(E152:E154)+SUM(E162:E166)-E167</f>
        <v>0</v>
      </c>
      <c r="F151" s="124" t="str">
        <f t="shared" si="2"/>
        <v>-</v>
      </c>
    </row>
    <row r="152" spans="1:6" s="3" customFormat="1" x14ac:dyDescent="0.2">
      <c r="A152" s="268" t="s">
        <v>2114</v>
      </c>
      <c r="B152" s="310" t="s">
        <v>2115</v>
      </c>
      <c r="C152" s="299">
        <v>141</v>
      </c>
      <c r="D152" s="94"/>
      <c r="E152" s="94"/>
      <c r="F152" s="125" t="str">
        <f t="shared" si="2"/>
        <v>-</v>
      </c>
    </row>
    <row r="153" spans="1:6" s="3" customFormat="1" x14ac:dyDescent="0.2">
      <c r="A153" s="268" t="s">
        <v>2116</v>
      </c>
      <c r="B153" s="313" t="s">
        <v>2117</v>
      </c>
      <c r="C153" s="299">
        <v>142</v>
      </c>
      <c r="D153" s="94"/>
      <c r="E153" s="94"/>
      <c r="F153" s="125" t="str">
        <f t="shared" si="2"/>
        <v>-</v>
      </c>
    </row>
    <row r="154" spans="1:6" s="3" customFormat="1" ht="24" x14ac:dyDescent="0.2">
      <c r="A154" s="268" t="s">
        <v>2118</v>
      </c>
      <c r="B154" s="313" t="s">
        <v>2119</v>
      </c>
      <c r="C154" s="299">
        <v>143</v>
      </c>
      <c r="D154" s="97">
        <f>SUM(D155:D161)</f>
        <v>0</v>
      </c>
      <c r="E154" s="97">
        <f>SUM(E155:E161)</f>
        <v>0</v>
      </c>
      <c r="F154" s="124" t="str">
        <f t="shared" si="2"/>
        <v>-</v>
      </c>
    </row>
    <row r="155" spans="1:6" s="3" customFormat="1" x14ac:dyDescent="0.2">
      <c r="A155" s="268" t="s">
        <v>2120</v>
      </c>
      <c r="B155" s="313" t="s">
        <v>2121</v>
      </c>
      <c r="C155" s="299">
        <v>144</v>
      </c>
      <c r="D155" s="94"/>
      <c r="E155" s="94"/>
      <c r="F155" s="125" t="str">
        <f t="shared" si="2"/>
        <v>-</v>
      </c>
    </row>
    <row r="156" spans="1:6" s="3" customFormat="1" x14ac:dyDescent="0.2">
      <c r="A156" s="268" t="s">
        <v>2122</v>
      </c>
      <c r="B156" s="313" t="s">
        <v>2123</v>
      </c>
      <c r="C156" s="299">
        <v>145</v>
      </c>
      <c r="D156" s="94"/>
      <c r="E156" s="94"/>
      <c r="F156" s="125" t="str">
        <f t="shared" si="2"/>
        <v>-</v>
      </c>
    </row>
    <row r="157" spans="1:6" s="3" customFormat="1" x14ac:dyDescent="0.2">
      <c r="A157" s="268" t="s">
        <v>2124</v>
      </c>
      <c r="B157" s="313" t="s">
        <v>2125</v>
      </c>
      <c r="C157" s="299">
        <v>146</v>
      </c>
      <c r="D157" s="94"/>
      <c r="E157" s="94"/>
      <c r="F157" s="125" t="str">
        <f t="shared" si="2"/>
        <v>-</v>
      </c>
    </row>
    <row r="158" spans="1:6" s="3" customFormat="1" x14ac:dyDescent="0.2">
      <c r="A158" s="268" t="s">
        <v>2126</v>
      </c>
      <c r="B158" s="313" t="s">
        <v>2127</v>
      </c>
      <c r="C158" s="299">
        <v>147</v>
      </c>
      <c r="D158" s="94"/>
      <c r="E158" s="94"/>
      <c r="F158" s="125" t="str">
        <f t="shared" si="2"/>
        <v>-</v>
      </c>
    </row>
    <row r="159" spans="1:6" s="3" customFormat="1" x14ac:dyDescent="0.2">
      <c r="A159" s="268" t="s">
        <v>2128</v>
      </c>
      <c r="B159" s="313" t="s">
        <v>2129</v>
      </c>
      <c r="C159" s="299">
        <v>148</v>
      </c>
      <c r="D159" s="94"/>
      <c r="E159" s="94"/>
      <c r="F159" s="125" t="str">
        <f t="shared" si="2"/>
        <v>-</v>
      </c>
    </row>
    <row r="160" spans="1:6" s="3" customFormat="1" x14ac:dyDescent="0.2">
      <c r="A160" s="268" t="s">
        <v>2130</v>
      </c>
      <c r="B160" s="313" t="s">
        <v>2131</v>
      </c>
      <c r="C160" s="299">
        <v>149</v>
      </c>
      <c r="D160" s="94"/>
      <c r="E160" s="94"/>
      <c r="F160" s="125" t="str">
        <f t="shared" si="2"/>
        <v>-</v>
      </c>
    </row>
    <row r="161" spans="1:6" s="3" customFormat="1" x14ac:dyDescent="0.2">
      <c r="A161" s="268" t="s">
        <v>2132</v>
      </c>
      <c r="B161" s="313" t="s">
        <v>2133</v>
      </c>
      <c r="C161" s="299">
        <v>150</v>
      </c>
      <c r="D161" s="94"/>
      <c r="E161" s="94"/>
      <c r="F161" s="125" t="str">
        <f t="shared" si="2"/>
        <v>-</v>
      </c>
    </row>
    <row r="162" spans="1:6" s="3" customFormat="1" x14ac:dyDescent="0.2">
      <c r="A162" s="268" t="s">
        <v>2134</v>
      </c>
      <c r="B162" s="313" t="s">
        <v>2135</v>
      </c>
      <c r="C162" s="299">
        <v>151</v>
      </c>
      <c r="D162" s="94"/>
      <c r="E162" s="94"/>
      <c r="F162" s="125" t="str">
        <f t="shared" si="2"/>
        <v>-</v>
      </c>
    </row>
    <row r="163" spans="1:6" s="3" customFormat="1" x14ac:dyDescent="0.2">
      <c r="A163" s="268" t="s">
        <v>2136</v>
      </c>
      <c r="B163" s="314" t="s">
        <v>2137</v>
      </c>
      <c r="C163" s="299">
        <v>152</v>
      </c>
      <c r="D163" s="94"/>
      <c r="E163" s="94"/>
      <c r="F163" s="125" t="str">
        <f t="shared" si="2"/>
        <v>-</v>
      </c>
    </row>
    <row r="164" spans="1:6" s="3" customFormat="1" x14ac:dyDescent="0.2">
      <c r="A164" s="268" t="s">
        <v>2138</v>
      </c>
      <c r="B164" s="313" t="s">
        <v>2139</v>
      </c>
      <c r="C164" s="299">
        <v>153</v>
      </c>
      <c r="D164" s="94"/>
      <c r="E164" s="94"/>
      <c r="F164" s="125" t="str">
        <f t="shared" si="2"/>
        <v>-</v>
      </c>
    </row>
    <row r="165" spans="1:6" s="3" customFormat="1" x14ac:dyDescent="0.2">
      <c r="A165" s="132" t="s">
        <v>2140</v>
      </c>
      <c r="B165" s="313" t="s">
        <v>2141</v>
      </c>
      <c r="C165" s="299">
        <v>154</v>
      </c>
      <c r="D165" s="94"/>
      <c r="E165" s="94"/>
      <c r="F165" s="125" t="str">
        <f t="shared" si="2"/>
        <v>-</v>
      </c>
    </row>
    <row r="166" spans="1:6" s="3" customFormat="1" x14ac:dyDescent="0.2">
      <c r="A166" s="132" t="s">
        <v>2142</v>
      </c>
      <c r="B166" s="313" t="s">
        <v>2143</v>
      </c>
      <c r="C166" s="299">
        <v>155</v>
      </c>
      <c r="D166" s="94"/>
      <c r="E166" s="94"/>
      <c r="F166" s="125" t="str">
        <f t="shared" si="2"/>
        <v>-</v>
      </c>
    </row>
    <row r="167" spans="1:6" s="3" customFormat="1" x14ac:dyDescent="0.2">
      <c r="A167" s="132" t="s">
        <v>2144</v>
      </c>
      <c r="B167" s="313" t="s">
        <v>2145</v>
      </c>
      <c r="C167" s="299">
        <v>156</v>
      </c>
      <c r="D167" s="94"/>
      <c r="E167" s="94"/>
      <c r="F167" s="125" t="str">
        <f t="shared" si="2"/>
        <v>-</v>
      </c>
    </row>
    <row r="168" spans="1:6" s="3" customFormat="1" x14ac:dyDescent="0.2">
      <c r="A168" s="132" t="s">
        <v>2146</v>
      </c>
      <c r="B168" s="313" t="s">
        <v>2147</v>
      </c>
      <c r="C168" s="299">
        <v>157</v>
      </c>
      <c r="D168" s="94"/>
      <c r="E168" s="94"/>
      <c r="F168" s="125" t="str">
        <f t="shared" si="2"/>
        <v>-</v>
      </c>
    </row>
    <row r="169" spans="1:6" s="3" customFormat="1" x14ac:dyDescent="0.2">
      <c r="A169" s="132" t="s">
        <v>1432</v>
      </c>
      <c r="B169" s="310" t="s">
        <v>2148</v>
      </c>
      <c r="C169" s="299">
        <v>158</v>
      </c>
      <c r="D169" s="97">
        <f>SUM(D170:D172)</f>
        <v>0</v>
      </c>
      <c r="E169" s="97">
        <f>SUM(E170:E172)</f>
        <v>0</v>
      </c>
      <c r="F169" s="124" t="str">
        <f t="shared" si="2"/>
        <v>-</v>
      </c>
    </row>
    <row r="170" spans="1:6" s="3" customFormat="1" x14ac:dyDescent="0.2">
      <c r="A170" s="268" t="s">
        <v>2149</v>
      </c>
      <c r="B170" s="310" t="s">
        <v>2150</v>
      </c>
      <c r="C170" s="299">
        <v>159</v>
      </c>
      <c r="D170" s="94"/>
      <c r="E170" s="94"/>
      <c r="F170" s="125" t="str">
        <f t="shared" si="2"/>
        <v>-</v>
      </c>
    </row>
    <row r="171" spans="1:6" s="3" customFormat="1" x14ac:dyDescent="0.2">
      <c r="A171" s="268" t="s">
        <v>2151</v>
      </c>
      <c r="B171" s="310" t="s">
        <v>2152</v>
      </c>
      <c r="C171" s="299">
        <v>160</v>
      </c>
      <c r="D171" s="94"/>
      <c r="E171" s="94"/>
      <c r="F171" s="125" t="str">
        <f t="shared" si="2"/>
        <v>-</v>
      </c>
    </row>
    <row r="172" spans="1:6" s="3" customFormat="1" x14ac:dyDescent="0.2">
      <c r="A172" s="268" t="s">
        <v>2153</v>
      </c>
      <c r="B172" s="310" t="s">
        <v>2154</v>
      </c>
      <c r="C172" s="299">
        <v>161</v>
      </c>
      <c r="D172" s="94"/>
      <c r="E172" s="94"/>
      <c r="F172" s="125" t="str">
        <f t="shared" si="2"/>
        <v>-</v>
      </c>
    </row>
    <row r="173" spans="1:6" s="3" customFormat="1" x14ac:dyDescent="0.2">
      <c r="A173" s="268"/>
      <c r="B173" s="310" t="s">
        <v>2155</v>
      </c>
      <c r="C173" s="299">
        <v>162</v>
      </c>
      <c r="D173" s="97">
        <f>D174+D234</f>
        <v>0</v>
      </c>
      <c r="E173" s="97">
        <f>E174+E234</f>
        <v>0</v>
      </c>
      <c r="F173" s="124" t="str">
        <f t="shared" si="2"/>
        <v>-</v>
      </c>
    </row>
    <row r="174" spans="1:6" s="3" customFormat="1" x14ac:dyDescent="0.2">
      <c r="A174" s="268" t="s">
        <v>2156</v>
      </c>
      <c r="B174" s="310" t="s">
        <v>2157</v>
      </c>
      <c r="C174" s="299">
        <v>163</v>
      </c>
      <c r="D174" s="97">
        <f>D175+D186+D187+D203+D231</f>
        <v>0</v>
      </c>
      <c r="E174" s="97">
        <f>E175+E186+E187+E203+E231</f>
        <v>0</v>
      </c>
      <c r="F174" s="124" t="str">
        <f t="shared" si="2"/>
        <v>-</v>
      </c>
    </row>
    <row r="175" spans="1:6" s="3" customFormat="1" x14ac:dyDescent="0.2">
      <c r="A175" s="268" t="s">
        <v>2158</v>
      </c>
      <c r="B175" s="310" t="s">
        <v>2159</v>
      </c>
      <c r="C175" s="299">
        <v>164</v>
      </c>
      <c r="D175" s="97">
        <f>SUM(D176:D178)+SUM(D182:D185)</f>
        <v>0</v>
      </c>
      <c r="E175" s="97">
        <f>SUM(E176:E178)+SUM(E182:E185)</f>
        <v>0</v>
      </c>
      <c r="F175" s="124" t="str">
        <f t="shared" si="2"/>
        <v>-</v>
      </c>
    </row>
    <row r="176" spans="1:6" s="3" customFormat="1" x14ac:dyDescent="0.2">
      <c r="A176" s="268" t="s">
        <v>2160</v>
      </c>
      <c r="B176" s="310" t="s">
        <v>2161</v>
      </c>
      <c r="C176" s="299">
        <v>165</v>
      </c>
      <c r="D176" s="94"/>
      <c r="E176" s="94"/>
      <c r="F176" s="125" t="str">
        <f t="shared" si="2"/>
        <v>-</v>
      </c>
    </row>
    <row r="177" spans="1:6" s="3" customFormat="1" x14ac:dyDescent="0.2">
      <c r="A177" s="268" t="s">
        <v>2162</v>
      </c>
      <c r="B177" s="310" t="s">
        <v>2163</v>
      </c>
      <c r="C177" s="299">
        <v>166</v>
      </c>
      <c r="D177" s="94"/>
      <c r="E177" s="94"/>
      <c r="F177" s="125" t="str">
        <f t="shared" si="2"/>
        <v>-</v>
      </c>
    </row>
    <row r="178" spans="1:6" s="3" customFormat="1" x14ac:dyDescent="0.2">
      <c r="A178" s="268" t="s">
        <v>2164</v>
      </c>
      <c r="B178" s="313" t="s">
        <v>2165</v>
      </c>
      <c r="C178" s="299">
        <v>167</v>
      </c>
      <c r="D178" s="97">
        <f>SUM(D179:D181)</f>
        <v>0</v>
      </c>
      <c r="E178" s="97">
        <f>SUM(E179:E181)</f>
        <v>0</v>
      </c>
      <c r="F178" s="124" t="str">
        <f t="shared" si="2"/>
        <v>-</v>
      </c>
    </row>
    <row r="179" spans="1:6" s="3" customFormat="1" x14ac:dyDescent="0.2">
      <c r="A179" s="268" t="s">
        <v>2166</v>
      </c>
      <c r="B179" s="310" t="s">
        <v>2167</v>
      </c>
      <c r="C179" s="299">
        <v>168</v>
      </c>
      <c r="D179" s="94"/>
      <c r="E179" s="94"/>
      <c r="F179" s="125" t="str">
        <f t="shared" si="2"/>
        <v>-</v>
      </c>
    </row>
    <row r="180" spans="1:6" s="3" customFormat="1" x14ac:dyDescent="0.2">
      <c r="A180" s="268" t="s">
        <v>2168</v>
      </c>
      <c r="B180" s="310" t="s">
        <v>2169</v>
      </c>
      <c r="C180" s="299">
        <v>169</v>
      </c>
      <c r="D180" s="94"/>
      <c r="E180" s="94"/>
      <c r="F180" s="125" t="str">
        <f t="shared" si="2"/>
        <v>-</v>
      </c>
    </row>
    <row r="181" spans="1:6" s="3" customFormat="1" x14ac:dyDescent="0.2">
      <c r="A181" s="268" t="s">
        <v>2170</v>
      </c>
      <c r="B181" s="310" t="s">
        <v>2171</v>
      </c>
      <c r="C181" s="299">
        <v>170</v>
      </c>
      <c r="D181" s="94"/>
      <c r="E181" s="94"/>
      <c r="F181" s="125" t="str">
        <f t="shared" si="2"/>
        <v>-</v>
      </c>
    </row>
    <row r="182" spans="1:6" s="3" customFormat="1" x14ac:dyDescent="0.2">
      <c r="A182" s="268" t="s">
        <v>2172</v>
      </c>
      <c r="B182" s="313" t="s">
        <v>2173</v>
      </c>
      <c r="C182" s="299">
        <v>171</v>
      </c>
      <c r="D182" s="94"/>
      <c r="E182" s="94"/>
      <c r="F182" s="125" t="str">
        <f t="shared" si="2"/>
        <v>-</v>
      </c>
    </row>
    <row r="183" spans="1:6" s="3" customFormat="1" x14ac:dyDescent="0.2">
      <c r="A183" s="268" t="s">
        <v>2174</v>
      </c>
      <c r="B183" s="313" t="s">
        <v>2175</v>
      </c>
      <c r="C183" s="299">
        <v>172</v>
      </c>
      <c r="D183" s="94"/>
      <c r="E183" s="94"/>
      <c r="F183" s="125" t="str">
        <f t="shared" si="2"/>
        <v>-</v>
      </c>
    </row>
    <row r="184" spans="1:6" s="3" customFormat="1" x14ac:dyDescent="0.2">
      <c r="A184" s="268" t="s">
        <v>2176</v>
      </c>
      <c r="B184" s="313" t="s">
        <v>2177</v>
      </c>
      <c r="C184" s="299">
        <v>173</v>
      </c>
      <c r="D184" s="94"/>
      <c r="E184" s="94"/>
      <c r="F184" s="125" t="str">
        <f t="shared" si="2"/>
        <v>-</v>
      </c>
    </row>
    <row r="185" spans="1:6" s="3" customFormat="1" x14ac:dyDescent="0.2">
      <c r="A185" s="268" t="s">
        <v>2178</v>
      </c>
      <c r="B185" s="313" t="s">
        <v>2179</v>
      </c>
      <c r="C185" s="299">
        <v>174</v>
      </c>
      <c r="D185" s="94"/>
      <c r="E185" s="94"/>
      <c r="F185" s="125" t="str">
        <f t="shared" si="2"/>
        <v>-</v>
      </c>
    </row>
    <row r="186" spans="1:6" s="3" customFormat="1" x14ac:dyDescent="0.2">
      <c r="A186" s="268" t="s">
        <v>2180</v>
      </c>
      <c r="B186" s="310" t="s">
        <v>2181</v>
      </c>
      <c r="C186" s="299">
        <v>175</v>
      </c>
      <c r="D186" s="94"/>
      <c r="E186" s="94"/>
      <c r="F186" s="125" t="str">
        <f t="shared" si="2"/>
        <v>-</v>
      </c>
    </row>
    <row r="187" spans="1:6" s="3" customFormat="1" x14ac:dyDescent="0.2">
      <c r="A187" s="132" t="s">
        <v>2182</v>
      </c>
      <c r="B187" s="310" t="s">
        <v>2183</v>
      </c>
      <c r="C187" s="299">
        <v>176</v>
      </c>
      <c r="D187" s="97">
        <f>D188+D195-D202</f>
        <v>0</v>
      </c>
      <c r="E187" s="97">
        <f>E188+E195-E202</f>
        <v>0</v>
      </c>
      <c r="F187" s="124" t="str">
        <f t="shared" si="2"/>
        <v>-</v>
      </c>
    </row>
    <row r="188" spans="1:6" s="3" customFormat="1" x14ac:dyDescent="0.2">
      <c r="A188" s="132"/>
      <c r="B188" s="310" t="s">
        <v>2184</v>
      </c>
      <c r="C188" s="299">
        <v>177</v>
      </c>
      <c r="D188" s="97">
        <f>SUM(D189:D194)</f>
        <v>0</v>
      </c>
      <c r="E188" s="97">
        <f>SUM(E189:E194)</f>
        <v>0</v>
      </c>
      <c r="F188" s="124" t="str">
        <f t="shared" si="2"/>
        <v>-</v>
      </c>
    </row>
    <row r="189" spans="1:6" s="3" customFormat="1" x14ac:dyDescent="0.2">
      <c r="A189" s="132" t="s">
        <v>2185</v>
      </c>
      <c r="B189" s="310" t="s">
        <v>2186</v>
      </c>
      <c r="C189" s="299">
        <v>178</v>
      </c>
      <c r="D189" s="94"/>
      <c r="E189" s="94"/>
      <c r="F189" s="125" t="str">
        <f t="shared" si="2"/>
        <v>-</v>
      </c>
    </row>
    <row r="190" spans="1:6" s="3" customFormat="1" x14ac:dyDescent="0.2">
      <c r="A190" s="132" t="s">
        <v>2187</v>
      </c>
      <c r="B190" s="310" t="s">
        <v>2188</v>
      </c>
      <c r="C190" s="299">
        <v>179</v>
      </c>
      <c r="D190" s="94"/>
      <c r="E190" s="94"/>
      <c r="F190" s="125" t="str">
        <f t="shared" si="2"/>
        <v>-</v>
      </c>
    </row>
    <row r="191" spans="1:6" s="3" customFormat="1" x14ac:dyDescent="0.2">
      <c r="A191" s="132" t="s">
        <v>2189</v>
      </c>
      <c r="B191" s="310" t="s">
        <v>2190</v>
      </c>
      <c r="C191" s="299">
        <v>180</v>
      </c>
      <c r="D191" s="94"/>
      <c r="E191" s="94"/>
      <c r="F191" s="125" t="str">
        <f t="shared" si="2"/>
        <v>-</v>
      </c>
    </row>
    <row r="192" spans="1:6" s="3" customFormat="1" x14ac:dyDescent="0.2">
      <c r="A192" s="132" t="s">
        <v>2191</v>
      </c>
      <c r="B192" s="310" t="s">
        <v>2192</v>
      </c>
      <c r="C192" s="299">
        <v>181</v>
      </c>
      <c r="D192" s="94"/>
      <c r="E192" s="94"/>
      <c r="F192" s="125" t="str">
        <f t="shared" si="2"/>
        <v>-</v>
      </c>
    </row>
    <row r="193" spans="1:6" s="3" customFormat="1" x14ac:dyDescent="0.2">
      <c r="A193" s="132" t="s">
        <v>2193</v>
      </c>
      <c r="B193" s="310" t="s">
        <v>2194</v>
      </c>
      <c r="C193" s="299">
        <v>182</v>
      </c>
      <c r="D193" s="94"/>
      <c r="E193" s="94"/>
      <c r="F193" s="125" t="str">
        <f t="shared" si="2"/>
        <v>-</v>
      </c>
    </row>
    <row r="194" spans="1:6" s="3" customFormat="1" x14ac:dyDescent="0.2">
      <c r="A194" s="132" t="s">
        <v>2195</v>
      </c>
      <c r="B194" s="310" t="s">
        <v>2196</v>
      </c>
      <c r="C194" s="299">
        <v>183</v>
      </c>
      <c r="D194" s="94"/>
      <c r="E194" s="94"/>
      <c r="F194" s="125" t="str">
        <f t="shared" si="2"/>
        <v>-</v>
      </c>
    </row>
    <row r="195" spans="1:6" s="3" customFormat="1" x14ac:dyDescent="0.2">
      <c r="A195" s="132"/>
      <c r="B195" s="310" t="s">
        <v>2197</v>
      </c>
      <c r="C195" s="299">
        <v>184</v>
      </c>
      <c r="D195" s="97">
        <f>SUM(D196:D201)</f>
        <v>0</v>
      </c>
      <c r="E195" s="97">
        <f>SUM(E196:E201)</f>
        <v>0</v>
      </c>
      <c r="F195" s="124" t="str">
        <f t="shared" si="2"/>
        <v>-</v>
      </c>
    </row>
    <row r="196" spans="1:6" s="3" customFormat="1" x14ac:dyDescent="0.2">
      <c r="A196" s="132" t="s">
        <v>2198</v>
      </c>
      <c r="B196" s="310" t="s">
        <v>2186</v>
      </c>
      <c r="C196" s="299">
        <v>185</v>
      </c>
      <c r="D196" s="94"/>
      <c r="E196" s="94"/>
      <c r="F196" s="125" t="str">
        <f t="shared" si="2"/>
        <v>-</v>
      </c>
    </row>
    <row r="197" spans="1:6" s="3" customFormat="1" x14ac:dyDescent="0.2">
      <c r="A197" s="132" t="s">
        <v>2199</v>
      </c>
      <c r="B197" s="313" t="s">
        <v>2188</v>
      </c>
      <c r="C197" s="299">
        <v>186</v>
      </c>
      <c r="D197" s="94"/>
      <c r="E197" s="94"/>
      <c r="F197" s="125" t="str">
        <f t="shared" si="2"/>
        <v>-</v>
      </c>
    </row>
    <row r="198" spans="1:6" s="3" customFormat="1" x14ac:dyDescent="0.2">
      <c r="A198" s="132" t="s">
        <v>2200</v>
      </c>
      <c r="B198" s="313" t="s">
        <v>2190</v>
      </c>
      <c r="C198" s="299">
        <v>187</v>
      </c>
      <c r="D198" s="94"/>
      <c r="E198" s="94"/>
      <c r="F198" s="125" t="str">
        <f t="shared" si="2"/>
        <v>-</v>
      </c>
    </row>
    <row r="199" spans="1:6" s="3" customFormat="1" x14ac:dyDescent="0.2">
      <c r="A199" s="132" t="s">
        <v>2201</v>
      </c>
      <c r="B199" s="313" t="s">
        <v>2192</v>
      </c>
      <c r="C199" s="299">
        <v>188</v>
      </c>
      <c r="D199" s="94"/>
      <c r="E199" s="94"/>
      <c r="F199" s="125" t="str">
        <f t="shared" si="2"/>
        <v>-</v>
      </c>
    </row>
    <row r="200" spans="1:6" s="3" customFormat="1" x14ac:dyDescent="0.2">
      <c r="A200" s="132" t="s">
        <v>2202</v>
      </c>
      <c r="B200" s="313" t="s">
        <v>2194</v>
      </c>
      <c r="C200" s="299">
        <v>189</v>
      </c>
      <c r="D200" s="94"/>
      <c r="E200" s="94"/>
      <c r="F200" s="125" t="str">
        <f t="shared" si="2"/>
        <v>-</v>
      </c>
    </row>
    <row r="201" spans="1:6" s="3" customFormat="1" x14ac:dyDescent="0.2">
      <c r="A201" s="132" t="s">
        <v>2203</v>
      </c>
      <c r="B201" s="313" t="s">
        <v>2196</v>
      </c>
      <c r="C201" s="299">
        <v>190</v>
      </c>
      <c r="D201" s="94"/>
      <c r="E201" s="94"/>
      <c r="F201" s="125" t="str">
        <f t="shared" si="2"/>
        <v>-</v>
      </c>
    </row>
    <row r="202" spans="1:6" s="3" customFormat="1" x14ac:dyDescent="0.2">
      <c r="A202" s="132" t="s">
        <v>2204</v>
      </c>
      <c r="B202" s="310" t="s">
        <v>2205</v>
      </c>
      <c r="C202" s="299">
        <v>191</v>
      </c>
      <c r="D202" s="94"/>
      <c r="E202" s="94"/>
      <c r="F202" s="125" t="str">
        <f t="shared" si="2"/>
        <v>-</v>
      </c>
    </row>
    <row r="203" spans="1:6" s="3" customFormat="1" x14ac:dyDescent="0.2">
      <c r="A203" s="132" t="s">
        <v>2206</v>
      </c>
      <c r="B203" s="310" t="s">
        <v>2207</v>
      </c>
      <c r="C203" s="299">
        <v>192</v>
      </c>
      <c r="D203" s="97">
        <f>D204+D221</f>
        <v>0</v>
      </c>
      <c r="E203" s="97">
        <f>E204+E221</f>
        <v>0</v>
      </c>
      <c r="F203" s="124" t="str">
        <f t="shared" si="2"/>
        <v>-</v>
      </c>
    </row>
    <row r="204" spans="1:6" s="3" customFormat="1" x14ac:dyDescent="0.2">
      <c r="A204" s="132"/>
      <c r="B204" s="310" t="s">
        <v>2208</v>
      </c>
      <c r="C204" s="299">
        <v>193</v>
      </c>
      <c r="D204" s="97">
        <f>SUM(D205:D220)</f>
        <v>0</v>
      </c>
      <c r="E204" s="97">
        <f>SUM(E205:E220)</f>
        <v>0</v>
      </c>
      <c r="F204" s="124" t="str">
        <f t="shared" ref="F204:F256" si="3">IF(D204&gt;0,IF(E204/D204&gt;=100,"&gt;&gt;100",E204/D204*100),"-")</f>
        <v>-</v>
      </c>
    </row>
    <row r="205" spans="1:6" s="3" customFormat="1" x14ac:dyDescent="0.2">
      <c r="A205" s="132" t="s">
        <v>2209</v>
      </c>
      <c r="B205" s="310" t="s">
        <v>2210</v>
      </c>
      <c r="C205" s="299">
        <v>194</v>
      </c>
      <c r="D205" s="94"/>
      <c r="E205" s="94"/>
      <c r="F205" s="125" t="str">
        <f t="shared" si="3"/>
        <v>-</v>
      </c>
    </row>
    <row r="206" spans="1:6" s="3" customFormat="1" x14ac:dyDescent="0.2">
      <c r="A206" s="132" t="s">
        <v>2211</v>
      </c>
      <c r="B206" s="313" t="s">
        <v>2212</v>
      </c>
      <c r="C206" s="299">
        <v>195</v>
      </c>
      <c r="D206" s="94"/>
      <c r="E206" s="94"/>
      <c r="F206" s="125" t="str">
        <f t="shared" si="3"/>
        <v>-</v>
      </c>
    </row>
    <row r="207" spans="1:6" s="3" customFormat="1" x14ac:dyDescent="0.2">
      <c r="A207" s="132" t="s">
        <v>2213</v>
      </c>
      <c r="B207" s="313" t="s">
        <v>2214</v>
      </c>
      <c r="C207" s="299">
        <v>196</v>
      </c>
      <c r="D207" s="94"/>
      <c r="E207" s="94"/>
      <c r="F207" s="125" t="str">
        <f t="shared" si="3"/>
        <v>-</v>
      </c>
    </row>
    <row r="208" spans="1:6" s="3" customFormat="1" x14ac:dyDescent="0.2">
      <c r="A208" s="132" t="s">
        <v>2215</v>
      </c>
      <c r="B208" s="313" t="s">
        <v>2216</v>
      </c>
      <c r="C208" s="299">
        <v>197</v>
      </c>
      <c r="D208" s="94"/>
      <c r="E208" s="94"/>
      <c r="F208" s="125" t="str">
        <f t="shared" si="3"/>
        <v>-</v>
      </c>
    </row>
    <row r="209" spans="1:6" s="3" customFormat="1" x14ac:dyDescent="0.2">
      <c r="A209" s="132" t="s">
        <v>2217</v>
      </c>
      <c r="B209" s="313" t="s">
        <v>2218</v>
      </c>
      <c r="C209" s="299">
        <v>198</v>
      </c>
      <c r="D209" s="94"/>
      <c r="E209" s="94"/>
      <c r="F209" s="125" t="str">
        <f t="shared" si="3"/>
        <v>-</v>
      </c>
    </row>
    <row r="210" spans="1:6" s="3" customFormat="1" x14ac:dyDescent="0.2">
      <c r="A210" s="132" t="s">
        <v>2219</v>
      </c>
      <c r="B210" s="313" t="s">
        <v>2220</v>
      </c>
      <c r="C210" s="299">
        <v>199</v>
      </c>
      <c r="D210" s="94"/>
      <c r="E210" s="94"/>
      <c r="F210" s="125" t="str">
        <f t="shared" si="3"/>
        <v>-</v>
      </c>
    </row>
    <row r="211" spans="1:6" s="3" customFormat="1" x14ac:dyDescent="0.2">
      <c r="A211" s="132" t="s">
        <v>2221</v>
      </c>
      <c r="B211" s="313" t="s">
        <v>2222</v>
      </c>
      <c r="C211" s="299">
        <v>200</v>
      </c>
      <c r="D211" s="94"/>
      <c r="E211" s="94"/>
      <c r="F211" s="125" t="str">
        <f t="shared" si="3"/>
        <v>-</v>
      </c>
    </row>
    <row r="212" spans="1:6" s="3" customFormat="1" x14ac:dyDescent="0.2">
      <c r="A212" s="132" t="s">
        <v>2223</v>
      </c>
      <c r="B212" s="313" t="s">
        <v>2224</v>
      </c>
      <c r="C212" s="299">
        <v>201</v>
      </c>
      <c r="D212" s="94"/>
      <c r="E212" s="94"/>
      <c r="F212" s="125" t="str">
        <f t="shared" si="3"/>
        <v>-</v>
      </c>
    </row>
    <row r="213" spans="1:6" s="3" customFormat="1" x14ac:dyDescent="0.2">
      <c r="A213" s="132" t="s">
        <v>2225</v>
      </c>
      <c r="B213" s="313" t="s">
        <v>2226</v>
      </c>
      <c r="C213" s="299">
        <v>202</v>
      </c>
      <c r="D213" s="94"/>
      <c r="E213" s="94"/>
      <c r="F213" s="125" t="str">
        <f t="shared" si="3"/>
        <v>-</v>
      </c>
    </row>
    <row r="214" spans="1:6" s="3" customFormat="1" x14ac:dyDescent="0.2">
      <c r="A214" s="132" t="s">
        <v>2227</v>
      </c>
      <c r="B214" s="313" t="s">
        <v>2228</v>
      </c>
      <c r="C214" s="299">
        <v>203</v>
      </c>
      <c r="D214" s="94"/>
      <c r="E214" s="94"/>
      <c r="F214" s="125" t="str">
        <f t="shared" si="3"/>
        <v>-</v>
      </c>
    </row>
    <row r="215" spans="1:6" s="3" customFormat="1" x14ac:dyDescent="0.2">
      <c r="A215" s="132" t="s">
        <v>2229</v>
      </c>
      <c r="B215" s="313" t="s">
        <v>2230</v>
      </c>
      <c r="C215" s="299">
        <v>204</v>
      </c>
      <c r="D215" s="94"/>
      <c r="E215" s="94"/>
      <c r="F215" s="125" t="str">
        <f t="shared" si="3"/>
        <v>-</v>
      </c>
    </row>
    <row r="216" spans="1:6" s="3" customFormat="1" x14ac:dyDescent="0.2">
      <c r="A216" s="132" t="s">
        <v>2231</v>
      </c>
      <c r="B216" s="313" t="s">
        <v>2232</v>
      </c>
      <c r="C216" s="299">
        <v>205</v>
      </c>
      <c r="D216" s="94"/>
      <c r="E216" s="94"/>
      <c r="F216" s="125" t="str">
        <f t="shared" si="3"/>
        <v>-</v>
      </c>
    </row>
    <row r="217" spans="1:6" s="3" customFormat="1" x14ac:dyDescent="0.2">
      <c r="A217" s="132" t="s">
        <v>2233</v>
      </c>
      <c r="B217" s="313" t="s">
        <v>2234</v>
      </c>
      <c r="C217" s="299">
        <v>206</v>
      </c>
      <c r="D217" s="94"/>
      <c r="E217" s="94"/>
      <c r="F217" s="125" t="str">
        <f t="shared" si="3"/>
        <v>-</v>
      </c>
    </row>
    <row r="218" spans="1:6" s="3" customFormat="1" x14ac:dyDescent="0.2">
      <c r="A218" s="132" t="s">
        <v>2235</v>
      </c>
      <c r="B218" s="313" t="s">
        <v>2236</v>
      </c>
      <c r="C218" s="299">
        <v>207</v>
      </c>
      <c r="D218" s="94"/>
      <c r="E218" s="94"/>
      <c r="F218" s="125" t="str">
        <f t="shared" si="3"/>
        <v>-</v>
      </c>
    </row>
    <row r="219" spans="1:6" s="3" customFormat="1" x14ac:dyDescent="0.2">
      <c r="A219" s="132" t="s">
        <v>2237</v>
      </c>
      <c r="B219" s="313" t="s">
        <v>2238</v>
      </c>
      <c r="C219" s="299">
        <v>208</v>
      </c>
      <c r="D219" s="94"/>
      <c r="E219" s="94"/>
      <c r="F219" s="125" t="str">
        <f t="shared" si="3"/>
        <v>-</v>
      </c>
    </row>
    <row r="220" spans="1:6" s="3" customFormat="1" x14ac:dyDescent="0.2">
      <c r="A220" s="132" t="s">
        <v>2239</v>
      </c>
      <c r="B220" s="314" t="s">
        <v>2240</v>
      </c>
      <c r="C220" s="299">
        <v>209</v>
      </c>
      <c r="D220" s="94"/>
      <c r="E220" s="94"/>
      <c r="F220" s="125" t="str">
        <f t="shared" si="3"/>
        <v>-</v>
      </c>
    </row>
    <row r="221" spans="1:6" s="3" customFormat="1" x14ac:dyDescent="0.2">
      <c r="A221" s="132"/>
      <c r="B221" s="310" t="s">
        <v>2241</v>
      </c>
      <c r="C221" s="299">
        <v>210</v>
      </c>
      <c r="D221" s="97">
        <f>SUM(D222:D230)</f>
        <v>0</v>
      </c>
      <c r="E221" s="97">
        <f>SUM(E222:E230)</f>
        <v>0</v>
      </c>
      <c r="F221" s="124" t="str">
        <f t="shared" si="3"/>
        <v>-</v>
      </c>
    </row>
    <row r="222" spans="1:6" s="3" customFormat="1" x14ac:dyDescent="0.2">
      <c r="A222" s="132" t="s">
        <v>2242</v>
      </c>
      <c r="B222" s="313" t="s">
        <v>2243</v>
      </c>
      <c r="C222" s="299">
        <v>211</v>
      </c>
      <c r="D222" s="94"/>
      <c r="E222" s="94"/>
      <c r="F222" s="125" t="str">
        <f t="shared" si="3"/>
        <v>-</v>
      </c>
    </row>
    <row r="223" spans="1:6" s="3" customFormat="1" x14ac:dyDescent="0.2">
      <c r="A223" s="132" t="s">
        <v>2244</v>
      </c>
      <c r="B223" s="313" t="s">
        <v>2245</v>
      </c>
      <c r="C223" s="299">
        <v>212</v>
      </c>
      <c r="D223" s="94"/>
      <c r="E223" s="94"/>
      <c r="F223" s="125" t="str">
        <f t="shared" si="3"/>
        <v>-</v>
      </c>
    </row>
    <row r="224" spans="1:6" s="3" customFormat="1" x14ac:dyDescent="0.2">
      <c r="A224" s="132">
        <v>2615</v>
      </c>
      <c r="B224" s="313" t="s">
        <v>2246</v>
      </c>
      <c r="C224" s="299">
        <v>213</v>
      </c>
      <c r="D224" s="94"/>
      <c r="E224" s="94"/>
      <c r="F224" s="125" t="str">
        <f t="shared" si="3"/>
        <v>-</v>
      </c>
    </row>
    <row r="225" spans="1:6" s="3" customFormat="1" x14ac:dyDescent="0.2">
      <c r="A225" s="132">
        <v>2616</v>
      </c>
      <c r="B225" s="313" t="s">
        <v>2247</v>
      </c>
      <c r="C225" s="299">
        <v>214</v>
      </c>
      <c r="D225" s="94"/>
      <c r="E225" s="94"/>
      <c r="F225" s="125" t="str">
        <f t="shared" si="3"/>
        <v>-</v>
      </c>
    </row>
    <row r="226" spans="1:6" s="3" customFormat="1" x14ac:dyDescent="0.2">
      <c r="A226" s="132">
        <v>2646</v>
      </c>
      <c r="B226" s="313" t="s">
        <v>2248</v>
      </c>
      <c r="C226" s="299">
        <v>215</v>
      </c>
      <c r="D226" s="94"/>
      <c r="E226" s="94"/>
      <c r="F226" s="125" t="str">
        <f t="shared" si="3"/>
        <v>-</v>
      </c>
    </row>
    <row r="227" spans="1:6" s="3" customFormat="1" x14ac:dyDescent="0.2">
      <c r="A227" s="132">
        <v>2647</v>
      </c>
      <c r="B227" s="313" t="s">
        <v>2249</v>
      </c>
      <c r="C227" s="299">
        <v>216</v>
      </c>
      <c r="D227" s="94"/>
      <c r="E227" s="94"/>
      <c r="F227" s="125" t="str">
        <f t="shared" si="3"/>
        <v>-</v>
      </c>
    </row>
    <row r="228" spans="1:6" s="3" customFormat="1" x14ac:dyDescent="0.2">
      <c r="A228" s="132">
        <v>2648</v>
      </c>
      <c r="B228" s="313" t="s">
        <v>2250</v>
      </c>
      <c r="C228" s="299">
        <v>217</v>
      </c>
      <c r="D228" s="94"/>
      <c r="E228" s="94"/>
      <c r="F228" s="125" t="str">
        <f t="shared" si="3"/>
        <v>-</v>
      </c>
    </row>
    <row r="229" spans="1:6" s="3" customFormat="1" x14ac:dyDescent="0.2">
      <c r="A229" s="132">
        <v>2655</v>
      </c>
      <c r="B229" s="313" t="s">
        <v>2251</v>
      </c>
      <c r="C229" s="299">
        <v>218</v>
      </c>
      <c r="D229" s="94"/>
      <c r="E229" s="94"/>
      <c r="F229" s="125" t="str">
        <f t="shared" si="3"/>
        <v>-</v>
      </c>
    </row>
    <row r="230" spans="1:6" s="3" customFormat="1" x14ac:dyDescent="0.2">
      <c r="A230" s="132">
        <v>2656</v>
      </c>
      <c r="B230" s="313" t="s">
        <v>2252</v>
      </c>
      <c r="C230" s="299">
        <v>219</v>
      </c>
      <c r="D230" s="94"/>
      <c r="E230" s="94"/>
      <c r="F230" s="125" t="str">
        <f t="shared" si="3"/>
        <v>-</v>
      </c>
    </row>
    <row r="231" spans="1:6" s="3" customFormat="1" x14ac:dyDescent="0.2">
      <c r="A231" s="132" t="s">
        <v>2253</v>
      </c>
      <c r="B231" s="310" t="s">
        <v>2254</v>
      </c>
      <c r="C231" s="299">
        <v>220</v>
      </c>
      <c r="D231" s="97">
        <f>SUM(D232:D233)</f>
        <v>0</v>
      </c>
      <c r="E231" s="97">
        <f>SUM(E232:E233)</f>
        <v>0</v>
      </c>
      <c r="F231" s="124" t="str">
        <f t="shared" si="3"/>
        <v>-</v>
      </c>
    </row>
    <row r="232" spans="1:6" s="3" customFormat="1" x14ac:dyDescent="0.2">
      <c r="A232" s="132" t="s">
        <v>2255</v>
      </c>
      <c r="B232" s="310" t="s">
        <v>2256</v>
      </c>
      <c r="C232" s="299">
        <v>221</v>
      </c>
      <c r="D232" s="94"/>
      <c r="E232" s="94"/>
      <c r="F232" s="125" t="str">
        <f t="shared" si="3"/>
        <v>-</v>
      </c>
    </row>
    <row r="233" spans="1:6" s="3" customFormat="1" x14ac:dyDescent="0.2">
      <c r="A233" s="132" t="s">
        <v>2257</v>
      </c>
      <c r="B233" s="310" t="s">
        <v>2258</v>
      </c>
      <c r="C233" s="299">
        <v>222</v>
      </c>
      <c r="D233" s="94"/>
      <c r="E233" s="94"/>
      <c r="F233" s="125" t="str">
        <f t="shared" si="3"/>
        <v>-</v>
      </c>
    </row>
    <row r="234" spans="1:6" s="3" customFormat="1" x14ac:dyDescent="0.2">
      <c r="A234" s="132" t="s">
        <v>2259</v>
      </c>
      <c r="B234" s="310" t="s">
        <v>2260</v>
      </c>
      <c r="C234" s="299">
        <v>223</v>
      </c>
      <c r="D234" s="97">
        <f>+D235+D243-D247+D251+D252+D253</f>
        <v>0</v>
      </c>
      <c r="E234" s="97">
        <f>+E235+E243-E247+E251+E252+E253</f>
        <v>0</v>
      </c>
      <c r="F234" s="124" t="str">
        <f t="shared" si="3"/>
        <v>-</v>
      </c>
    </row>
    <row r="235" spans="1:6" s="3" customFormat="1" x14ac:dyDescent="0.2">
      <c r="A235" s="132" t="s">
        <v>2261</v>
      </c>
      <c r="B235" s="310" t="s">
        <v>2262</v>
      </c>
      <c r="C235" s="299">
        <v>224</v>
      </c>
      <c r="D235" s="97">
        <f>D236-D239</f>
        <v>0</v>
      </c>
      <c r="E235" s="97">
        <f>E236-E239</f>
        <v>0</v>
      </c>
      <c r="F235" s="124" t="str">
        <f t="shared" si="3"/>
        <v>-</v>
      </c>
    </row>
    <row r="236" spans="1:6" s="3" customFormat="1" x14ac:dyDescent="0.2">
      <c r="A236" s="132" t="s">
        <v>2263</v>
      </c>
      <c r="B236" s="310" t="s">
        <v>2264</v>
      </c>
      <c r="C236" s="299">
        <v>225</v>
      </c>
      <c r="D236" s="97">
        <f>SUM(D237:D238)</f>
        <v>0</v>
      </c>
      <c r="E236" s="97">
        <f>SUM(E237:E238)</f>
        <v>0</v>
      </c>
      <c r="F236" s="124" t="str">
        <f t="shared" si="3"/>
        <v>-</v>
      </c>
    </row>
    <row r="237" spans="1:6" s="3" customFormat="1" x14ac:dyDescent="0.2">
      <c r="A237" s="132" t="s">
        <v>2265</v>
      </c>
      <c r="B237" s="310" t="s">
        <v>2266</v>
      </c>
      <c r="C237" s="299">
        <v>226</v>
      </c>
      <c r="D237" s="94"/>
      <c r="E237" s="94"/>
      <c r="F237" s="125" t="str">
        <f t="shared" si="3"/>
        <v>-</v>
      </c>
    </row>
    <row r="238" spans="1:6" s="3" customFormat="1" x14ac:dyDescent="0.2">
      <c r="A238" s="132" t="s">
        <v>2267</v>
      </c>
      <c r="B238" s="310" t="s">
        <v>2268</v>
      </c>
      <c r="C238" s="299">
        <v>227</v>
      </c>
      <c r="D238" s="94"/>
      <c r="E238" s="94"/>
      <c r="F238" s="125" t="str">
        <f t="shared" si="3"/>
        <v>-</v>
      </c>
    </row>
    <row r="239" spans="1:6" s="3" customFormat="1" x14ac:dyDescent="0.2">
      <c r="A239" s="132" t="s">
        <v>2269</v>
      </c>
      <c r="B239" s="310" t="s">
        <v>2270</v>
      </c>
      <c r="C239" s="299">
        <v>228</v>
      </c>
      <c r="D239" s="97">
        <f>SUM(D240:D241)</f>
        <v>0</v>
      </c>
      <c r="E239" s="97">
        <f>SUM(E240:E241)</f>
        <v>0</v>
      </c>
      <c r="F239" s="124" t="str">
        <f t="shared" si="3"/>
        <v>-</v>
      </c>
    </row>
    <row r="240" spans="1:6" s="3" customFormat="1" x14ac:dyDescent="0.2">
      <c r="A240" s="132" t="s">
        <v>2271</v>
      </c>
      <c r="B240" s="310" t="s">
        <v>2272</v>
      </c>
      <c r="C240" s="299">
        <v>229</v>
      </c>
      <c r="D240" s="94"/>
      <c r="E240" s="94"/>
      <c r="F240" s="125" t="str">
        <f t="shared" si="3"/>
        <v>-</v>
      </c>
    </row>
    <row r="241" spans="1:6" s="3" customFormat="1" x14ac:dyDescent="0.2">
      <c r="A241" s="132" t="s">
        <v>2273</v>
      </c>
      <c r="B241" s="310" t="s">
        <v>2274</v>
      </c>
      <c r="C241" s="299">
        <v>230</v>
      </c>
      <c r="D241" s="94"/>
      <c r="E241" s="94"/>
      <c r="F241" s="125" t="str">
        <f t="shared" si="3"/>
        <v>-</v>
      </c>
    </row>
    <row r="242" spans="1:6" s="3" customFormat="1" x14ac:dyDescent="0.2">
      <c r="A242" s="132" t="s">
        <v>2275</v>
      </c>
      <c r="B242" s="310" t="s">
        <v>2276</v>
      </c>
      <c r="C242" s="299">
        <v>231</v>
      </c>
      <c r="D242" s="94"/>
      <c r="E242" s="94"/>
      <c r="F242" s="125" t="str">
        <f t="shared" si="3"/>
        <v>-</v>
      </c>
    </row>
    <row r="243" spans="1:6" s="3" customFormat="1" x14ac:dyDescent="0.2">
      <c r="A243" s="132" t="s">
        <v>2277</v>
      </c>
      <c r="B243" s="310" t="s">
        <v>2278</v>
      </c>
      <c r="C243" s="299">
        <v>232</v>
      </c>
      <c r="D243" s="97">
        <f>SUM(D244:D246)</f>
        <v>0</v>
      </c>
      <c r="E243" s="97">
        <f>SUM(E244:E246)</f>
        <v>0</v>
      </c>
      <c r="F243" s="124" t="str">
        <f t="shared" si="3"/>
        <v>-</v>
      </c>
    </row>
    <row r="244" spans="1:6" s="3" customFormat="1" x14ac:dyDescent="0.2">
      <c r="A244" s="132" t="s">
        <v>2279</v>
      </c>
      <c r="B244" s="310" t="s">
        <v>2280</v>
      </c>
      <c r="C244" s="299">
        <v>233</v>
      </c>
      <c r="D244" s="94"/>
      <c r="E244" s="94"/>
      <c r="F244" s="125" t="str">
        <f t="shared" si="3"/>
        <v>-</v>
      </c>
    </row>
    <row r="245" spans="1:6" s="3" customFormat="1" x14ac:dyDescent="0.2">
      <c r="A245" s="132" t="s">
        <v>2281</v>
      </c>
      <c r="B245" s="310" t="s">
        <v>2282</v>
      </c>
      <c r="C245" s="299">
        <v>234</v>
      </c>
      <c r="D245" s="94"/>
      <c r="E245" s="94"/>
      <c r="F245" s="125" t="str">
        <f t="shared" si="3"/>
        <v>-</v>
      </c>
    </row>
    <row r="246" spans="1:6" s="3" customFormat="1" x14ac:dyDescent="0.2">
      <c r="A246" s="132" t="s">
        <v>2283</v>
      </c>
      <c r="B246" s="310" t="s">
        <v>2284</v>
      </c>
      <c r="C246" s="299">
        <v>235</v>
      </c>
      <c r="D246" s="94"/>
      <c r="E246" s="94"/>
      <c r="F246" s="125" t="str">
        <f t="shared" si="3"/>
        <v>-</v>
      </c>
    </row>
    <row r="247" spans="1:6" s="3" customFormat="1" x14ac:dyDescent="0.2">
      <c r="A247" s="132" t="s">
        <v>2285</v>
      </c>
      <c r="B247" s="310" t="s">
        <v>2286</v>
      </c>
      <c r="C247" s="299">
        <v>236</v>
      </c>
      <c r="D247" s="97">
        <f>SUM(D248:D250)</f>
        <v>0</v>
      </c>
      <c r="E247" s="97">
        <f>SUM(E248:E250)</f>
        <v>0</v>
      </c>
      <c r="F247" s="124" t="str">
        <f t="shared" si="3"/>
        <v>-</v>
      </c>
    </row>
    <row r="248" spans="1:6" s="3" customFormat="1" x14ac:dyDescent="0.2">
      <c r="A248" s="132" t="s">
        <v>2287</v>
      </c>
      <c r="B248" s="310" t="s">
        <v>2288</v>
      </c>
      <c r="C248" s="299">
        <v>237</v>
      </c>
      <c r="D248" s="94"/>
      <c r="E248" s="94"/>
      <c r="F248" s="125" t="str">
        <f t="shared" si="3"/>
        <v>-</v>
      </c>
    </row>
    <row r="249" spans="1:6" s="3" customFormat="1" x14ac:dyDescent="0.2">
      <c r="A249" s="132" t="s">
        <v>2289</v>
      </c>
      <c r="B249" s="313" t="s">
        <v>2290</v>
      </c>
      <c r="C249" s="299">
        <v>238</v>
      </c>
      <c r="D249" s="94"/>
      <c r="E249" s="94"/>
      <c r="F249" s="125" t="str">
        <f t="shared" si="3"/>
        <v>-</v>
      </c>
    </row>
    <row r="250" spans="1:6" s="3" customFormat="1" x14ac:dyDescent="0.2">
      <c r="A250" s="132" t="s">
        <v>2291</v>
      </c>
      <c r="B250" s="313" t="s">
        <v>2292</v>
      </c>
      <c r="C250" s="299">
        <v>239</v>
      </c>
      <c r="D250" s="94"/>
      <c r="E250" s="94"/>
      <c r="F250" s="125" t="str">
        <f t="shared" si="3"/>
        <v>-</v>
      </c>
    </row>
    <row r="251" spans="1:6" s="3" customFormat="1" x14ac:dyDescent="0.2">
      <c r="A251" s="132" t="s">
        <v>2293</v>
      </c>
      <c r="B251" s="313" t="s">
        <v>2294</v>
      </c>
      <c r="C251" s="299">
        <v>240</v>
      </c>
      <c r="D251" s="94"/>
      <c r="E251" s="94"/>
      <c r="F251" s="125" t="str">
        <f t="shared" si="3"/>
        <v>-</v>
      </c>
    </row>
    <row r="252" spans="1:6" s="3" customFormat="1" x14ac:dyDescent="0.2">
      <c r="A252" s="132" t="s">
        <v>2295</v>
      </c>
      <c r="B252" s="313" t="s">
        <v>2296</v>
      </c>
      <c r="C252" s="299">
        <v>241</v>
      </c>
      <c r="D252" s="94"/>
      <c r="E252" s="94"/>
      <c r="F252" s="125" t="str">
        <f t="shared" si="3"/>
        <v>-</v>
      </c>
    </row>
    <row r="253" spans="1:6" s="3" customFormat="1" x14ac:dyDescent="0.2">
      <c r="A253" s="132" t="s">
        <v>2297</v>
      </c>
      <c r="B253" s="313" t="s">
        <v>2298</v>
      </c>
      <c r="C253" s="299">
        <v>242</v>
      </c>
      <c r="D253" s="94"/>
      <c r="E253" s="94"/>
      <c r="F253" s="125" t="str">
        <f t="shared" si="3"/>
        <v>-</v>
      </c>
    </row>
    <row r="254" spans="1:6" s="3" customFormat="1" x14ac:dyDescent="0.2">
      <c r="A254" s="132" t="s">
        <v>2299</v>
      </c>
      <c r="B254" s="313" t="s">
        <v>2300</v>
      </c>
      <c r="C254" s="299">
        <v>243</v>
      </c>
      <c r="D254" s="97">
        <f>+D255-D256</f>
        <v>0</v>
      </c>
      <c r="E254" s="97">
        <f>+E255-E256</f>
        <v>0</v>
      </c>
      <c r="F254" s="124" t="str">
        <f t="shared" si="3"/>
        <v>-</v>
      </c>
    </row>
    <row r="255" spans="1:6" s="3" customFormat="1" x14ac:dyDescent="0.2">
      <c r="A255" s="132" t="s">
        <v>2301</v>
      </c>
      <c r="B255" s="313" t="s">
        <v>2302</v>
      </c>
      <c r="C255" s="299">
        <v>244</v>
      </c>
      <c r="D255" s="97">
        <f>D256</f>
        <v>0</v>
      </c>
      <c r="E255" s="97">
        <f>E256</f>
        <v>0</v>
      </c>
      <c r="F255" s="124" t="str">
        <f t="shared" si="3"/>
        <v>-</v>
      </c>
    </row>
    <row r="256" spans="1:6" s="3" customFormat="1" x14ac:dyDescent="0.2">
      <c r="A256" s="315" t="s">
        <v>2303</v>
      </c>
      <c r="B256" s="316" t="s">
        <v>2304</v>
      </c>
      <c r="C256" s="302">
        <v>245</v>
      </c>
      <c r="D256" s="95"/>
      <c r="E256" s="95"/>
      <c r="F256" s="126" t="str">
        <f t="shared" si="3"/>
        <v>-</v>
      </c>
    </row>
    <row r="257" spans="1:6" s="3" customFormat="1" ht="18" customHeight="1" x14ac:dyDescent="0.2">
      <c r="A257" s="433" t="s">
        <v>1434</v>
      </c>
      <c r="B257" s="434"/>
      <c r="C257" s="127"/>
      <c r="D257" s="127"/>
      <c r="E257" s="128"/>
      <c r="F257" s="129"/>
    </row>
    <row r="258" spans="1:6" s="3" customFormat="1" x14ac:dyDescent="0.2">
      <c r="A258" s="132" t="s">
        <v>2305</v>
      </c>
      <c r="B258" s="310" t="s">
        <v>2306</v>
      </c>
      <c r="C258" s="299">
        <v>246</v>
      </c>
      <c r="D258" s="94"/>
      <c r="E258" s="94"/>
      <c r="F258" s="125" t="str">
        <f t="shared" ref="F258:F321" si="4">IF(D258&gt;0,IF(E258/D258&gt;=100,"&gt;&gt;100",E258/D258*100),"-")</f>
        <v>-</v>
      </c>
    </row>
    <row r="259" spans="1:6" s="3" customFormat="1" x14ac:dyDescent="0.2">
      <c r="A259" s="132" t="s">
        <v>2305</v>
      </c>
      <c r="B259" s="310" t="s">
        <v>2307</v>
      </c>
      <c r="C259" s="299">
        <v>247</v>
      </c>
      <c r="D259" s="94"/>
      <c r="E259" s="94"/>
      <c r="F259" s="125" t="str">
        <f t="shared" si="4"/>
        <v>-</v>
      </c>
    </row>
    <row r="260" spans="1:6" s="3" customFormat="1" x14ac:dyDescent="0.2">
      <c r="A260" s="132" t="s">
        <v>2308</v>
      </c>
      <c r="B260" s="310" t="s">
        <v>2309</v>
      </c>
      <c r="C260" s="299">
        <v>248</v>
      </c>
      <c r="D260" s="94"/>
      <c r="E260" s="94"/>
      <c r="F260" s="125" t="str">
        <f t="shared" si="4"/>
        <v>-</v>
      </c>
    </row>
    <row r="261" spans="1:6" s="3" customFormat="1" x14ac:dyDescent="0.2">
      <c r="A261" s="132" t="s">
        <v>2308</v>
      </c>
      <c r="B261" s="310" t="s">
        <v>2310</v>
      </c>
      <c r="C261" s="299">
        <v>249</v>
      </c>
      <c r="D261" s="94"/>
      <c r="E261" s="94"/>
      <c r="F261" s="125" t="str">
        <f t="shared" si="4"/>
        <v>-</v>
      </c>
    </row>
    <row r="262" spans="1:6" s="3" customFormat="1" x14ac:dyDescent="0.2">
      <c r="A262" s="132" t="s">
        <v>2311</v>
      </c>
      <c r="B262" s="310" t="s">
        <v>2312</v>
      </c>
      <c r="C262" s="299">
        <v>250</v>
      </c>
      <c r="D262" s="94"/>
      <c r="E262" s="94"/>
      <c r="F262" s="125" t="str">
        <f t="shared" si="4"/>
        <v>-</v>
      </c>
    </row>
    <row r="263" spans="1:6" s="3" customFormat="1" x14ac:dyDescent="0.2">
      <c r="A263" s="132" t="s">
        <v>2311</v>
      </c>
      <c r="B263" s="310" t="s">
        <v>2313</v>
      </c>
      <c r="C263" s="299">
        <v>251</v>
      </c>
      <c r="D263" s="94"/>
      <c r="E263" s="94"/>
      <c r="F263" s="125" t="str">
        <f t="shared" si="4"/>
        <v>-</v>
      </c>
    </row>
    <row r="264" spans="1:6" s="3" customFormat="1" x14ac:dyDescent="0.2">
      <c r="A264" s="132" t="s">
        <v>2314</v>
      </c>
      <c r="B264" s="310" t="s">
        <v>2315</v>
      </c>
      <c r="C264" s="299">
        <v>252</v>
      </c>
      <c r="D264" s="94"/>
      <c r="E264" s="94"/>
      <c r="F264" s="125"/>
    </row>
    <row r="265" spans="1:6" s="3" customFormat="1" x14ac:dyDescent="0.2">
      <c r="A265" s="132" t="s">
        <v>2316</v>
      </c>
      <c r="B265" s="310" t="s">
        <v>2317</v>
      </c>
      <c r="C265" s="299">
        <v>253</v>
      </c>
      <c r="D265" s="94"/>
      <c r="E265" s="94"/>
      <c r="F265" s="125"/>
    </row>
    <row r="266" spans="1:6" s="3" customFormat="1" x14ac:dyDescent="0.2">
      <c r="A266" s="132" t="s">
        <v>2318</v>
      </c>
      <c r="B266" s="310" t="s">
        <v>2319</v>
      </c>
      <c r="C266" s="299">
        <v>254</v>
      </c>
      <c r="D266" s="94"/>
      <c r="E266" s="94"/>
      <c r="F266" s="125"/>
    </row>
    <row r="267" spans="1:6" s="3" customFormat="1" x14ac:dyDescent="0.2">
      <c r="A267" s="132" t="s">
        <v>2320</v>
      </c>
      <c r="B267" s="310" t="s">
        <v>2321</v>
      </c>
      <c r="C267" s="299">
        <v>255</v>
      </c>
      <c r="D267" s="94"/>
      <c r="E267" s="94"/>
      <c r="F267" s="125"/>
    </row>
    <row r="268" spans="1:6" s="3" customFormat="1" x14ac:dyDescent="0.2">
      <c r="A268" s="132" t="s">
        <v>2322</v>
      </c>
      <c r="B268" s="310" t="s">
        <v>2323</v>
      </c>
      <c r="C268" s="299">
        <v>256</v>
      </c>
      <c r="D268" s="94"/>
      <c r="E268" s="94"/>
      <c r="F268" s="125"/>
    </row>
    <row r="269" spans="1:6" s="3" customFormat="1" x14ac:dyDescent="0.2">
      <c r="A269" s="132" t="s">
        <v>2324</v>
      </c>
      <c r="B269" s="310" t="s">
        <v>2325</v>
      </c>
      <c r="C269" s="299">
        <v>257</v>
      </c>
      <c r="D269" s="94"/>
      <c r="E269" s="94"/>
      <c r="F269" s="125"/>
    </row>
    <row r="270" spans="1:6" s="3" customFormat="1" ht="24" x14ac:dyDescent="0.2">
      <c r="A270" s="132" t="s">
        <v>2326</v>
      </c>
      <c r="B270" s="310" t="s">
        <v>2327</v>
      </c>
      <c r="C270" s="299">
        <v>258</v>
      </c>
      <c r="D270" s="94"/>
      <c r="E270" s="94"/>
      <c r="F270" s="125" t="str">
        <f t="shared" si="4"/>
        <v>-</v>
      </c>
    </row>
    <row r="271" spans="1:6" s="3" customFormat="1" x14ac:dyDescent="0.2">
      <c r="A271" s="132" t="s">
        <v>2328</v>
      </c>
      <c r="B271" s="310" t="s">
        <v>2329</v>
      </c>
      <c r="C271" s="299">
        <v>259</v>
      </c>
      <c r="D271" s="94"/>
      <c r="E271" s="94"/>
      <c r="F271" s="125" t="str">
        <f t="shared" si="4"/>
        <v>-</v>
      </c>
    </row>
    <row r="272" spans="1:6" s="3" customFormat="1" x14ac:dyDescent="0.2">
      <c r="A272" s="132" t="s">
        <v>2330</v>
      </c>
      <c r="B272" s="310" t="s">
        <v>2331</v>
      </c>
      <c r="C272" s="299">
        <v>260</v>
      </c>
      <c r="D272" s="94"/>
      <c r="E272" s="94"/>
      <c r="F272" s="125"/>
    </row>
    <row r="273" spans="1:6" s="3" customFormat="1" ht="24" x14ac:dyDescent="0.2">
      <c r="A273" s="132" t="s">
        <v>2332</v>
      </c>
      <c r="B273" s="310" t="s">
        <v>2333</v>
      </c>
      <c r="C273" s="299">
        <v>261</v>
      </c>
      <c r="D273" s="94"/>
      <c r="E273" s="94"/>
      <c r="F273" s="125"/>
    </row>
    <row r="274" spans="1:6" s="3" customFormat="1" x14ac:dyDescent="0.2">
      <c r="A274" s="132" t="s">
        <v>2334</v>
      </c>
      <c r="B274" s="310" t="s">
        <v>2335</v>
      </c>
      <c r="C274" s="299">
        <v>262</v>
      </c>
      <c r="D274" s="94"/>
      <c r="E274" s="94"/>
      <c r="F274" s="125"/>
    </row>
    <row r="275" spans="1:6" s="3" customFormat="1" ht="24" x14ac:dyDescent="0.2">
      <c r="A275" s="132" t="s">
        <v>2336</v>
      </c>
      <c r="B275" s="310" t="s">
        <v>2337</v>
      </c>
      <c r="C275" s="299">
        <v>263</v>
      </c>
      <c r="D275" s="94"/>
      <c r="E275" s="94"/>
      <c r="F275" s="125"/>
    </row>
    <row r="276" spans="1:6" s="3" customFormat="1" ht="24" x14ac:dyDescent="0.2">
      <c r="A276" s="132" t="s">
        <v>2338</v>
      </c>
      <c r="B276" s="310" t="s">
        <v>2339</v>
      </c>
      <c r="C276" s="299">
        <v>264</v>
      </c>
      <c r="D276" s="94"/>
      <c r="E276" s="94"/>
      <c r="F276" s="125"/>
    </row>
    <row r="277" spans="1:6" s="3" customFormat="1" ht="24" x14ac:dyDescent="0.2">
      <c r="A277" s="132" t="s">
        <v>2340</v>
      </c>
      <c r="B277" s="310" t="s">
        <v>2341</v>
      </c>
      <c r="C277" s="299">
        <v>265</v>
      </c>
      <c r="D277" s="94"/>
      <c r="E277" s="94"/>
      <c r="F277" s="125"/>
    </row>
    <row r="278" spans="1:6" s="3" customFormat="1" ht="24" x14ac:dyDescent="0.2">
      <c r="A278" s="132" t="s">
        <v>2342</v>
      </c>
      <c r="B278" s="310" t="s">
        <v>2343</v>
      </c>
      <c r="C278" s="299">
        <v>266</v>
      </c>
      <c r="D278" s="94"/>
      <c r="E278" s="94"/>
      <c r="F278" s="125"/>
    </row>
    <row r="279" spans="1:6" s="3" customFormat="1" x14ac:dyDescent="0.2">
      <c r="A279" s="132" t="s">
        <v>2344</v>
      </c>
      <c r="B279" s="310" t="s">
        <v>2345</v>
      </c>
      <c r="C279" s="299">
        <v>267</v>
      </c>
      <c r="D279" s="94"/>
      <c r="E279" s="94"/>
      <c r="F279" s="125"/>
    </row>
    <row r="280" spans="1:6" s="3" customFormat="1" x14ac:dyDescent="0.2">
      <c r="A280" s="132" t="s">
        <v>2346</v>
      </c>
      <c r="B280" s="310" t="s">
        <v>2347</v>
      </c>
      <c r="C280" s="299">
        <v>268</v>
      </c>
      <c r="D280" s="94"/>
      <c r="E280" s="94"/>
      <c r="F280" s="125"/>
    </row>
    <row r="281" spans="1:6" s="3" customFormat="1" x14ac:dyDescent="0.2">
      <c r="A281" s="132" t="s">
        <v>2348</v>
      </c>
      <c r="B281" s="310" t="s">
        <v>2349</v>
      </c>
      <c r="C281" s="299">
        <v>269</v>
      </c>
      <c r="D281" s="94"/>
      <c r="E281" s="94"/>
      <c r="F281" s="125"/>
    </row>
    <row r="282" spans="1:6" s="3" customFormat="1" x14ac:dyDescent="0.2">
      <c r="A282" s="132" t="s">
        <v>2350</v>
      </c>
      <c r="B282" s="310" t="s">
        <v>2351</v>
      </c>
      <c r="C282" s="299">
        <v>270</v>
      </c>
      <c r="D282" s="94"/>
      <c r="E282" s="94"/>
      <c r="F282" s="125"/>
    </row>
    <row r="283" spans="1:6" s="3" customFormat="1" x14ac:dyDescent="0.2">
      <c r="A283" s="132" t="s">
        <v>2352</v>
      </c>
      <c r="B283" s="310" t="s">
        <v>2353</v>
      </c>
      <c r="C283" s="299">
        <v>271</v>
      </c>
      <c r="D283" s="94"/>
      <c r="E283" s="94"/>
      <c r="F283" s="125"/>
    </row>
    <row r="284" spans="1:6" s="3" customFormat="1" ht="24" x14ac:dyDescent="0.2">
      <c r="A284" s="132" t="s">
        <v>2354</v>
      </c>
      <c r="B284" s="310" t="s">
        <v>2355</v>
      </c>
      <c r="C284" s="299">
        <v>272</v>
      </c>
      <c r="D284" s="94"/>
      <c r="E284" s="94"/>
      <c r="F284" s="125"/>
    </row>
    <row r="285" spans="1:6" s="3" customFormat="1" ht="24" x14ac:dyDescent="0.2">
      <c r="A285" s="132" t="s">
        <v>2356</v>
      </c>
      <c r="B285" s="310" t="s">
        <v>2357</v>
      </c>
      <c r="C285" s="299">
        <v>273</v>
      </c>
      <c r="D285" s="94"/>
      <c r="E285" s="94"/>
      <c r="F285" s="125"/>
    </row>
    <row r="286" spans="1:6" s="3" customFormat="1" x14ac:dyDescent="0.2">
      <c r="A286" s="132" t="s">
        <v>2358</v>
      </c>
      <c r="B286" s="310" t="s">
        <v>2359</v>
      </c>
      <c r="C286" s="299">
        <v>274</v>
      </c>
      <c r="D286" s="94"/>
      <c r="E286" s="94"/>
      <c r="F286" s="125"/>
    </row>
    <row r="287" spans="1:6" s="3" customFormat="1" x14ac:dyDescent="0.2">
      <c r="A287" s="132" t="s">
        <v>2360</v>
      </c>
      <c r="B287" s="310" t="s">
        <v>2361</v>
      </c>
      <c r="C287" s="299">
        <v>275</v>
      </c>
      <c r="D287" s="94"/>
      <c r="E287" s="94"/>
      <c r="F287" s="125" t="str">
        <f t="shared" si="4"/>
        <v>-</v>
      </c>
    </row>
    <row r="288" spans="1:6" s="3" customFormat="1" x14ac:dyDescent="0.2">
      <c r="A288" s="132" t="s">
        <v>2360</v>
      </c>
      <c r="B288" s="310" t="s">
        <v>2362</v>
      </c>
      <c r="C288" s="299">
        <v>276</v>
      </c>
      <c r="D288" s="94"/>
      <c r="E288" s="94"/>
      <c r="F288" s="125" t="str">
        <f t="shared" si="4"/>
        <v>-</v>
      </c>
    </row>
    <row r="289" spans="1:6" s="3" customFormat="1" x14ac:dyDescent="0.2">
      <c r="A289" s="132" t="s">
        <v>2363</v>
      </c>
      <c r="B289" s="310" t="s">
        <v>2364</v>
      </c>
      <c r="C289" s="299">
        <v>277</v>
      </c>
      <c r="D289" s="94"/>
      <c r="E289" s="94"/>
      <c r="F289" s="125" t="str">
        <f t="shared" si="4"/>
        <v>-</v>
      </c>
    </row>
    <row r="290" spans="1:6" s="3" customFormat="1" x14ac:dyDescent="0.2">
      <c r="A290" s="132" t="s">
        <v>2363</v>
      </c>
      <c r="B290" s="310" t="s">
        <v>2365</v>
      </c>
      <c r="C290" s="299">
        <v>278</v>
      </c>
      <c r="D290" s="94"/>
      <c r="E290" s="94"/>
      <c r="F290" s="125" t="str">
        <f t="shared" si="4"/>
        <v>-</v>
      </c>
    </row>
    <row r="291" spans="1:6" s="3" customFormat="1" x14ac:dyDescent="0.2">
      <c r="A291" s="132" t="s">
        <v>2366</v>
      </c>
      <c r="B291" s="310" t="s">
        <v>2367</v>
      </c>
      <c r="C291" s="299">
        <v>279</v>
      </c>
      <c r="D291" s="94"/>
      <c r="E291" s="94"/>
      <c r="F291" s="125" t="str">
        <f t="shared" si="4"/>
        <v>-</v>
      </c>
    </row>
    <row r="292" spans="1:6" s="3" customFormat="1" x14ac:dyDescent="0.2">
      <c r="A292" s="132" t="s">
        <v>2366</v>
      </c>
      <c r="B292" s="310" t="s">
        <v>2368</v>
      </c>
      <c r="C292" s="299">
        <v>280</v>
      </c>
      <c r="D292" s="94"/>
      <c r="E292" s="94"/>
      <c r="F292" s="125" t="str">
        <f t="shared" si="4"/>
        <v>-</v>
      </c>
    </row>
    <row r="293" spans="1:6" s="3" customFormat="1" x14ac:dyDescent="0.2">
      <c r="A293" s="132" t="s">
        <v>2369</v>
      </c>
      <c r="B293" s="310" t="s">
        <v>2370</v>
      </c>
      <c r="C293" s="299">
        <v>281</v>
      </c>
      <c r="D293" s="94"/>
      <c r="E293" s="94"/>
      <c r="F293" s="125" t="str">
        <f t="shared" si="4"/>
        <v>-</v>
      </c>
    </row>
    <row r="294" spans="1:6" s="3" customFormat="1" x14ac:dyDescent="0.2">
      <c r="A294" s="132" t="s">
        <v>2369</v>
      </c>
      <c r="B294" s="310" t="s">
        <v>2371</v>
      </c>
      <c r="C294" s="299">
        <v>282</v>
      </c>
      <c r="D294" s="94"/>
      <c r="E294" s="94"/>
      <c r="F294" s="125" t="str">
        <f t="shared" si="4"/>
        <v>-</v>
      </c>
    </row>
    <row r="295" spans="1:6" s="3" customFormat="1" x14ac:dyDescent="0.2">
      <c r="A295" s="132" t="s">
        <v>2372</v>
      </c>
      <c r="B295" s="104" t="s">
        <v>2373</v>
      </c>
      <c r="C295" s="299">
        <v>283</v>
      </c>
      <c r="D295" s="94"/>
      <c r="E295" s="94"/>
      <c r="F295" s="125" t="str">
        <f t="shared" si="4"/>
        <v>-</v>
      </c>
    </row>
    <row r="296" spans="1:6" s="3" customFormat="1" x14ac:dyDescent="0.2">
      <c r="A296" s="132" t="s">
        <v>2374</v>
      </c>
      <c r="B296" s="104" t="s">
        <v>2375</v>
      </c>
      <c r="C296" s="299">
        <v>284</v>
      </c>
      <c r="D296" s="94"/>
      <c r="E296" s="94"/>
      <c r="F296" s="125"/>
    </row>
    <row r="297" spans="1:6" s="3" customFormat="1" x14ac:dyDescent="0.2">
      <c r="A297" s="132" t="s">
        <v>2376</v>
      </c>
      <c r="B297" s="104" t="s">
        <v>2377</v>
      </c>
      <c r="C297" s="299">
        <v>285</v>
      </c>
      <c r="D297" s="94"/>
      <c r="E297" s="94"/>
      <c r="F297" s="125"/>
    </row>
    <row r="298" spans="1:6" s="3" customFormat="1" x14ac:dyDescent="0.2">
      <c r="A298" s="132">
        <v>23954</v>
      </c>
      <c r="B298" s="104" t="s">
        <v>2378</v>
      </c>
      <c r="C298" s="299">
        <v>286</v>
      </c>
      <c r="D298" s="94"/>
      <c r="E298" s="94"/>
      <c r="F298" s="125"/>
    </row>
    <row r="299" spans="1:6" s="3" customFormat="1" x14ac:dyDescent="0.2">
      <c r="A299" s="132">
        <v>23955</v>
      </c>
      <c r="B299" s="104" t="s">
        <v>2379</v>
      </c>
      <c r="C299" s="299">
        <v>287</v>
      </c>
      <c r="D299" s="94"/>
      <c r="E299" s="94"/>
      <c r="F299" s="125"/>
    </row>
    <row r="300" spans="1:6" s="3" customFormat="1" x14ac:dyDescent="0.2">
      <c r="A300" s="132">
        <v>23956</v>
      </c>
      <c r="B300" s="104" t="s">
        <v>2380</v>
      </c>
      <c r="C300" s="299">
        <v>288</v>
      </c>
      <c r="D300" s="94"/>
      <c r="E300" s="94"/>
      <c r="F300" s="125"/>
    </row>
    <row r="301" spans="1:6" s="3" customFormat="1" x14ac:dyDescent="0.2">
      <c r="A301" s="132">
        <v>23957</v>
      </c>
      <c r="B301" s="104" t="s">
        <v>2381</v>
      </c>
      <c r="C301" s="299">
        <v>289</v>
      </c>
      <c r="D301" s="94"/>
      <c r="E301" s="94"/>
      <c r="F301" s="125"/>
    </row>
    <row r="302" spans="1:6" s="3" customFormat="1" x14ac:dyDescent="0.2">
      <c r="A302" s="132">
        <v>23958</v>
      </c>
      <c r="B302" s="104" t="s">
        <v>2382</v>
      </c>
      <c r="C302" s="299">
        <v>290</v>
      </c>
      <c r="D302" s="94"/>
      <c r="E302" s="94"/>
      <c r="F302" s="125"/>
    </row>
    <row r="303" spans="1:6" s="3" customFormat="1" x14ac:dyDescent="0.2">
      <c r="A303" s="132" t="s">
        <v>2383</v>
      </c>
      <c r="B303" s="104" t="s">
        <v>2384</v>
      </c>
      <c r="C303" s="299">
        <v>291</v>
      </c>
      <c r="D303" s="94"/>
      <c r="E303" s="94"/>
      <c r="F303" s="125" t="str">
        <f t="shared" si="4"/>
        <v>-</v>
      </c>
    </row>
    <row r="304" spans="1:6" s="3" customFormat="1" x14ac:dyDescent="0.2">
      <c r="A304" s="132">
        <v>26224</v>
      </c>
      <c r="B304" s="104" t="s">
        <v>2385</v>
      </c>
      <c r="C304" s="299">
        <v>292</v>
      </c>
      <c r="D304" s="94"/>
      <c r="E304" s="94"/>
      <c r="F304" s="125" t="str">
        <f t="shared" si="4"/>
        <v>-</v>
      </c>
    </row>
    <row r="305" spans="1:6" s="3" customFormat="1" x14ac:dyDescent="0.2">
      <c r="A305" s="132">
        <v>26233</v>
      </c>
      <c r="B305" s="104" t="s">
        <v>2386</v>
      </c>
      <c r="C305" s="299">
        <v>293</v>
      </c>
      <c r="D305" s="94"/>
      <c r="E305" s="94"/>
      <c r="F305" s="125" t="str">
        <f t="shared" si="4"/>
        <v>-</v>
      </c>
    </row>
    <row r="306" spans="1:6" s="3" customFormat="1" x14ac:dyDescent="0.2">
      <c r="A306" s="132" t="s">
        <v>1860</v>
      </c>
      <c r="B306" s="104" t="s">
        <v>1861</v>
      </c>
      <c r="C306" s="299">
        <v>294</v>
      </c>
      <c r="D306" s="94"/>
      <c r="E306" s="94"/>
      <c r="F306" s="125" t="str">
        <f t="shared" si="4"/>
        <v>-</v>
      </c>
    </row>
    <row r="307" spans="1:6" s="3" customFormat="1" x14ac:dyDescent="0.2">
      <c r="A307" s="132">
        <v>26244</v>
      </c>
      <c r="B307" s="104" t="s">
        <v>2387</v>
      </c>
      <c r="C307" s="299">
        <v>295</v>
      </c>
      <c r="D307" s="94"/>
      <c r="E307" s="94"/>
      <c r="F307" s="125" t="str">
        <f t="shared" si="4"/>
        <v>-</v>
      </c>
    </row>
    <row r="308" spans="1:6" s="3" customFormat="1" x14ac:dyDescent="0.2">
      <c r="A308" s="132">
        <v>26314</v>
      </c>
      <c r="B308" s="104" t="s">
        <v>2388</v>
      </c>
      <c r="C308" s="299">
        <v>296</v>
      </c>
      <c r="D308" s="94"/>
      <c r="E308" s="94"/>
      <c r="F308" s="125" t="str">
        <f t="shared" si="4"/>
        <v>-</v>
      </c>
    </row>
    <row r="309" spans="1:6" s="3" customFormat="1" x14ac:dyDescent="0.2">
      <c r="A309" s="132" t="s">
        <v>2389</v>
      </c>
      <c r="B309" s="104" t="s">
        <v>2390</v>
      </c>
      <c r="C309" s="299">
        <v>297</v>
      </c>
      <c r="D309" s="94"/>
      <c r="E309" s="94"/>
      <c r="F309" s="125" t="str">
        <f t="shared" si="4"/>
        <v>-</v>
      </c>
    </row>
    <row r="310" spans="1:6" s="3" customFormat="1" x14ac:dyDescent="0.2">
      <c r="A310" s="132">
        <v>26434</v>
      </c>
      <c r="B310" s="104" t="s">
        <v>2391</v>
      </c>
      <c r="C310" s="299">
        <v>298</v>
      </c>
      <c r="D310" s="94"/>
      <c r="E310" s="94"/>
      <c r="F310" s="125" t="str">
        <f t="shared" si="4"/>
        <v>-</v>
      </c>
    </row>
    <row r="311" spans="1:6" s="3" customFormat="1" x14ac:dyDescent="0.2">
      <c r="A311" s="132">
        <v>26443</v>
      </c>
      <c r="B311" s="104" t="s">
        <v>2392</v>
      </c>
      <c r="C311" s="299">
        <v>299</v>
      </c>
      <c r="D311" s="94"/>
      <c r="E311" s="94"/>
      <c r="F311" s="125" t="str">
        <f t="shared" si="4"/>
        <v>-</v>
      </c>
    </row>
    <row r="312" spans="1:6" s="3" customFormat="1" x14ac:dyDescent="0.2">
      <c r="A312" s="132" t="s">
        <v>1862</v>
      </c>
      <c r="B312" s="104" t="s">
        <v>1863</v>
      </c>
      <c r="C312" s="299">
        <v>300</v>
      </c>
      <c r="D312" s="94"/>
      <c r="E312" s="94"/>
      <c r="F312" s="125" t="str">
        <f t="shared" si="4"/>
        <v>-</v>
      </c>
    </row>
    <row r="313" spans="1:6" s="3" customFormat="1" x14ac:dyDescent="0.2">
      <c r="A313" s="132">
        <v>26454</v>
      </c>
      <c r="B313" s="104" t="s">
        <v>1864</v>
      </c>
      <c r="C313" s="299">
        <v>301</v>
      </c>
      <c r="D313" s="94"/>
      <c r="E313" s="94"/>
      <c r="F313" s="125" t="str">
        <f t="shared" si="4"/>
        <v>-</v>
      </c>
    </row>
    <row r="314" spans="1:6" s="3" customFormat="1" x14ac:dyDescent="0.2">
      <c r="A314" s="132" t="s">
        <v>1865</v>
      </c>
      <c r="B314" s="104" t="s">
        <v>1866</v>
      </c>
      <c r="C314" s="299">
        <v>302</v>
      </c>
      <c r="D314" s="94"/>
      <c r="E314" s="94"/>
      <c r="F314" s="125" t="str">
        <f t="shared" si="4"/>
        <v>-</v>
      </c>
    </row>
    <row r="315" spans="1:6" s="3" customFormat="1" x14ac:dyDescent="0.2">
      <c r="A315" s="132">
        <v>26464</v>
      </c>
      <c r="B315" s="104" t="s">
        <v>2393</v>
      </c>
      <c r="C315" s="299">
        <v>303</v>
      </c>
      <c r="D315" s="94"/>
      <c r="E315" s="94"/>
      <c r="F315" s="125" t="str">
        <f t="shared" si="4"/>
        <v>-</v>
      </c>
    </row>
    <row r="316" spans="1:6" s="3" customFormat="1" x14ac:dyDescent="0.2">
      <c r="A316" s="132">
        <v>26473</v>
      </c>
      <c r="B316" s="104" t="s">
        <v>2394</v>
      </c>
      <c r="C316" s="299">
        <v>304</v>
      </c>
      <c r="D316" s="94"/>
      <c r="E316" s="94"/>
      <c r="F316" s="125" t="str">
        <f t="shared" si="4"/>
        <v>-</v>
      </c>
    </row>
    <row r="317" spans="1:6" s="3" customFormat="1" x14ac:dyDescent="0.2">
      <c r="A317" s="132" t="s">
        <v>1869</v>
      </c>
      <c r="B317" s="104" t="s">
        <v>1870</v>
      </c>
      <c r="C317" s="299">
        <v>305</v>
      </c>
      <c r="D317" s="94"/>
      <c r="E317" s="94"/>
      <c r="F317" s="125" t="str">
        <f t="shared" si="4"/>
        <v>-</v>
      </c>
    </row>
    <row r="318" spans="1:6" s="3" customFormat="1" x14ac:dyDescent="0.2">
      <c r="A318" s="132">
        <v>26484</v>
      </c>
      <c r="B318" s="104" t="s">
        <v>2395</v>
      </c>
      <c r="C318" s="299">
        <v>306</v>
      </c>
      <c r="D318" s="94"/>
      <c r="E318" s="94"/>
      <c r="F318" s="125" t="str">
        <f t="shared" si="4"/>
        <v>-</v>
      </c>
    </row>
    <row r="319" spans="1:6" s="3" customFormat="1" x14ac:dyDescent="0.2">
      <c r="A319" s="132">
        <v>26534</v>
      </c>
      <c r="B319" s="104" t="s">
        <v>1871</v>
      </c>
      <c r="C319" s="299">
        <v>307</v>
      </c>
      <c r="D319" s="94"/>
      <c r="E319" s="94"/>
      <c r="F319" s="125" t="str">
        <f t="shared" si="4"/>
        <v>-</v>
      </c>
    </row>
    <row r="320" spans="1:6" s="3" customFormat="1" x14ac:dyDescent="0.2">
      <c r="A320" s="132">
        <v>26544</v>
      </c>
      <c r="B320" s="104" t="s">
        <v>2396</v>
      </c>
      <c r="C320" s="299">
        <v>308</v>
      </c>
      <c r="D320" s="94"/>
      <c r="E320" s="94"/>
      <c r="F320" s="125" t="str">
        <f t="shared" si="4"/>
        <v>-</v>
      </c>
    </row>
    <row r="321" spans="1:7" s="3" customFormat="1" x14ac:dyDescent="0.2">
      <c r="A321" s="132">
        <v>26554</v>
      </c>
      <c r="B321" s="104" t="s">
        <v>2397</v>
      </c>
      <c r="C321" s="299">
        <v>309</v>
      </c>
      <c r="D321" s="94"/>
      <c r="E321" s="94"/>
      <c r="F321" s="125" t="str">
        <f t="shared" si="4"/>
        <v>-</v>
      </c>
    </row>
    <row r="322" spans="1:7" s="3" customFormat="1" ht="14.1" customHeight="1" x14ac:dyDescent="0.2">
      <c r="A322" s="315">
        <v>26564</v>
      </c>
      <c r="B322" s="317" t="s">
        <v>2398</v>
      </c>
      <c r="C322" s="302">
        <v>310</v>
      </c>
      <c r="D322" s="95"/>
      <c r="E322" s="95"/>
      <c r="F322" s="126" t="str">
        <f>IF(D322&gt;0,IF(E322/D322&gt;=100,"&gt;&gt;100",E322/D322*100),"-")</f>
        <v>-</v>
      </c>
    </row>
    <row r="323" spans="1:7" x14ac:dyDescent="0.2"/>
    <row r="324" spans="1:7" s="288" customFormat="1" ht="25.5" customHeight="1" x14ac:dyDescent="0.2">
      <c r="A324" s="287" t="s">
        <v>1872</v>
      </c>
      <c r="B324" s="287"/>
      <c r="D324" s="402" t="s">
        <v>1873</v>
      </c>
      <c r="E324" s="402"/>
      <c r="F324" s="287"/>
      <c r="G324" s="303"/>
    </row>
    <row r="325" spans="1:7" s="288" customFormat="1" ht="15" customHeight="1" x14ac:dyDescent="0.2">
      <c r="A325" s="287" t="str">
        <f>IF(RefStr!H25&lt;&gt;"", "Osoba za kontaktiranje: " &amp; RefStr!H25,"Osoba za kontaktiranje: _________________________________________")</f>
        <v>Osoba za kontaktiranje: MIRČIĆ VESNA</v>
      </c>
      <c r="B325" s="287"/>
      <c r="D325" s="289"/>
      <c r="E325" s="289"/>
      <c r="F325" s="287"/>
      <c r="G325" s="303"/>
    </row>
    <row r="326" spans="1:7" s="288" customFormat="1" ht="15" customHeight="1" x14ac:dyDescent="0.2">
      <c r="A326" s="287" t="str">
        <f>IF(RefStr!H27="","Telefon za kontakt: _________________","Telefon za kontakt: " &amp; RefStr!H27)</f>
        <v>Telefon za kontakt: 023/698-414</v>
      </c>
      <c r="B326" s="287"/>
      <c r="F326" s="287"/>
      <c r="G326" s="303"/>
    </row>
    <row r="327" spans="1:7" s="288" customFormat="1" ht="15" customHeight="1" x14ac:dyDescent="0.2">
      <c r="A327" s="287" t="str">
        <f>IF(RefStr!H33="","Odgovorna osoba: _____________________________","Odgovorna osoba: " &amp; RefStr!H33)</f>
        <v>Odgovorna osoba: MARIN PERNJAK</v>
      </c>
      <c r="B327" s="287"/>
      <c r="C327" s="287"/>
      <c r="F327" s="287"/>
      <c r="G327" s="303"/>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7" t="s">
        <v>772</v>
      </c>
      <c r="B1" s="438"/>
      <c r="C1" s="439" t="s">
        <v>2399</v>
      </c>
      <c r="D1" s="439"/>
      <c r="E1" s="439"/>
      <c r="F1" s="439"/>
    </row>
    <row r="2" spans="1:6" ht="39.950000000000003" customHeight="1" thickBot="1" x14ac:dyDescent="0.25">
      <c r="A2" s="431" t="s">
        <v>2400</v>
      </c>
      <c r="B2" s="431"/>
      <c r="C2" s="431"/>
      <c r="D2" s="432"/>
      <c r="E2" s="435" t="s">
        <v>2401</v>
      </c>
      <c r="F2" s="436"/>
    </row>
    <row r="3" spans="1:6" ht="30" customHeight="1" x14ac:dyDescent="0.2">
      <c r="A3" s="440" t="str">
        <f>"za razdoblje "&amp;IF(RefStr!K10="","________________",TEXT(RefStr!K10,"d.mmmm yyyy.")&amp;" do "&amp;IF(RefStr!K12="","______________",TEXT(RefStr!K12,"d. mmmm yyyy.")))</f>
        <v>za razdoblje 1.travanj 2018. do 30. lipanj 2018.</v>
      </c>
      <c r="B3" s="440"/>
      <c r="C3" s="440"/>
      <c r="D3" s="440"/>
      <c r="E3" s="304"/>
      <c r="F3" s="304"/>
    </row>
    <row r="4" spans="1:6" ht="15" customHeight="1" x14ac:dyDescent="0.2">
      <c r="A4" s="36" t="s">
        <v>776</v>
      </c>
      <c r="B4" s="409" t="str">
        <f>"RKP: "&amp;IF(RefStr!B6&lt;&gt;"",TEXT(INT(VALUE(RefStr!B6)),"00000"),"_____"&amp;",  "&amp;"MB: "&amp;IF(RefStr!B8&lt;&gt;"",TEXT(INT(VALUE(RefStr!B8)),"00000000"),"________")&amp;"  OIB: "&amp;IF(RefStr!K14&lt;&gt;"",RefStr!K14,"___________"))</f>
        <v>RKP: 34643</v>
      </c>
      <c r="C4" s="410"/>
      <c r="D4" s="410"/>
      <c r="E4" s="411">
        <f>SUM(Skriveni!G1287:G1423)</f>
        <v>0</v>
      </c>
      <c r="F4" s="412"/>
    </row>
    <row r="5" spans="1:6" ht="15" customHeight="1" x14ac:dyDescent="0.2">
      <c r="B5" s="409" t="str">
        <f>"Naziv: "&amp;IF(RefStr!B10&lt;&gt;"",RefStr!B10,"_______________________________________")</f>
        <v>Naziv: OPĆINA KOLAN</v>
      </c>
      <c r="C5" s="410"/>
      <c r="D5" s="410"/>
      <c r="E5" s="413" t="s">
        <v>777</v>
      </c>
      <c r="F5" s="413"/>
    </row>
    <row r="6" spans="1:6" ht="15" customHeight="1" x14ac:dyDescent="0.2">
      <c r="A6" s="24"/>
      <c r="B6" s="405" t="str">
        <f xml:space="preserve"> "Razina: " &amp; RefStr!B16 &amp; ", Razdjel: " &amp; TEXT(INT(VALUE(RefStr!B20)), "000")</f>
        <v>Razina: 22, Razdjel: 000</v>
      </c>
      <c r="C6" s="406"/>
      <c r="D6" s="406"/>
      <c r="E6" s="406"/>
      <c r="F6" s="406"/>
    </row>
    <row r="7" spans="1:6" ht="15" customHeight="1" x14ac:dyDescent="0.2">
      <c r="A7" s="24"/>
      <c r="B7" s="405" t="str">
        <f>"Djelatnost: " &amp; RefStr!B18 &amp; " " &amp; RefStr!C18</f>
        <v>Djelatnost: 8411 Opće djelatnosti javne uprave</v>
      </c>
      <c r="C7" s="406"/>
      <c r="D7" s="406"/>
      <c r="E7" s="406"/>
      <c r="F7" s="406"/>
    </row>
    <row r="8" spans="1:6" ht="5.0999999999999996" customHeight="1" x14ac:dyDescent="0.2">
      <c r="A8" s="24"/>
      <c r="B8" s="304"/>
      <c r="C8" s="304"/>
      <c r="D8" s="304"/>
      <c r="E8" s="304"/>
      <c r="F8" s="304"/>
    </row>
    <row r="9" spans="1:6" ht="14.25" customHeight="1" x14ac:dyDescent="0.2">
      <c r="A9" s="25"/>
      <c r="B9" s="25"/>
      <c r="C9" s="25"/>
      <c r="D9" s="25"/>
      <c r="F9" s="282" t="s">
        <v>778</v>
      </c>
    </row>
    <row r="10" spans="1:6" ht="39" customHeight="1" x14ac:dyDescent="0.2">
      <c r="A10" s="262" t="s">
        <v>2402</v>
      </c>
      <c r="B10" s="257" t="s">
        <v>119</v>
      </c>
      <c r="C10" s="257" t="s">
        <v>1</v>
      </c>
      <c r="D10" s="291" t="s">
        <v>2403</v>
      </c>
      <c r="E10" s="305" t="s">
        <v>2404</v>
      </c>
      <c r="F10" s="292" t="s">
        <v>783</v>
      </c>
    </row>
    <row r="11" spans="1:6" ht="12" customHeight="1" x14ac:dyDescent="0.2">
      <c r="A11" s="263">
        <v>1</v>
      </c>
      <c r="B11" s="258">
        <v>2</v>
      </c>
      <c r="C11" s="258">
        <v>3</v>
      </c>
      <c r="D11" s="258">
        <v>4</v>
      </c>
      <c r="E11" s="306">
        <v>5</v>
      </c>
      <c r="F11" s="293">
        <v>6</v>
      </c>
    </row>
    <row r="12" spans="1:6" s="3" customFormat="1" x14ac:dyDescent="0.2">
      <c r="A12" s="130" t="s">
        <v>1881</v>
      </c>
      <c r="B12" s="103" t="s">
        <v>2405</v>
      </c>
      <c r="C12" s="296">
        <v>1</v>
      </c>
      <c r="D12" s="96">
        <f>D13+D17+D20+SUM(D24:D28)</f>
        <v>0</v>
      </c>
      <c r="E12" s="96">
        <f>E13+E17+E20+SUM(E24:E28)</f>
        <v>0</v>
      </c>
      <c r="F12" s="131" t="str">
        <f>IF(D12&gt;0,IF(E12/D12&gt;=100,"&gt;&gt;100",E12/D12*100),"-")</f>
        <v>-</v>
      </c>
    </row>
    <row r="13" spans="1:6" s="3" customFormat="1" x14ac:dyDescent="0.2">
      <c r="A13" s="132" t="s">
        <v>1883</v>
      </c>
      <c r="B13" s="104" t="s">
        <v>2406</v>
      </c>
      <c r="C13" s="299">
        <v>2</v>
      </c>
      <c r="D13" s="97">
        <f>SUM(D14:D16)</f>
        <v>0</v>
      </c>
      <c r="E13" s="97">
        <f>SUM(E14:E16)</f>
        <v>0</v>
      </c>
      <c r="F13" s="125" t="str">
        <f>IF(D13&gt;0,IF(E13/D13&gt;=100,"&gt;&gt;100",E13/D13*100),"-")</f>
        <v>-</v>
      </c>
    </row>
    <row r="14" spans="1:6" s="3" customFormat="1" x14ac:dyDescent="0.2">
      <c r="A14" s="132" t="s">
        <v>2407</v>
      </c>
      <c r="B14" s="105" t="s">
        <v>2408</v>
      </c>
      <c r="C14" s="299">
        <v>3</v>
      </c>
      <c r="D14" s="94"/>
      <c r="E14" s="94"/>
      <c r="F14" s="125" t="str">
        <f t="shared" ref="F14:F77" si="0">IF(D14&gt;0,IF(E14/D14&gt;=100,"&gt;&gt;100",E14/D14*100),"-")</f>
        <v>-</v>
      </c>
    </row>
    <row r="15" spans="1:6" s="3" customFormat="1" x14ac:dyDescent="0.2">
      <c r="A15" s="132" t="s">
        <v>2409</v>
      </c>
      <c r="B15" s="105" t="s">
        <v>2410</v>
      </c>
      <c r="C15" s="299">
        <v>4</v>
      </c>
      <c r="D15" s="94"/>
      <c r="E15" s="94"/>
      <c r="F15" s="125" t="str">
        <f t="shared" si="0"/>
        <v>-</v>
      </c>
    </row>
    <row r="16" spans="1:6" s="3" customFormat="1" x14ac:dyDescent="0.2">
      <c r="A16" s="132" t="s">
        <v>2411</v>
      </c>
      <c r="B16" s="105" t="s">
        <v>2412</v>
      </c>
      <c r="C16" s="299">
        <v>5</v>
      </c>
      <c r="D16" s="94"/>
      <c r="E16" s="94"/>
      <c r="F16" s="125" t="str">
        <f t="shared" si="0"/>
        <v>-</v>
      </c>
    </row>
    <row r="17" spans="1:6" s="3" customFormat="1" x14ac:dyDescent="0.2">
      <c r="A17" s="132" t="s">
        <v>1885</v>
      </c>
      <c r="B17" s="105" t="s">
        <v>2413</v>
      </c>
      <c r="C17" s="299">
        <v>6</v>
      </c>
      <c r="D17" s="97">
        <f>SUM(D18:D19)</f>
        <v>0</v>
      </c>
      <c r="E17" s="97">
        <f>SUM(E18:E19)</f>
        <v>0</v>
      </c>
      <c r="F17" s="125" t="str">
        <f t="shared" si="0"/>
        <v>-</v>
      </c>
    </row>
    <row r="18" spans="1:6" s="3" customFormat="1" x14ac:dyDescent="0.2">
      <c r="A18" s="132" t="s">
        <v>2414</v>
      </c>
      <c r="B18" s="105" t="s">
        <v>2415</v>
      </c>
      <c r="C18" s="299">
        <v>7</v>
      </c>
      <c r="D18" s="94"/>
      <c r="E18" s="94"/>
      <c r="F18" s="125" t="str">
        <f t="shared" si="0"/>
        <v>-</v>
      </c>
    </row>
    <row r="19" spans="1:6" s="3" customFormat="1" x14ac:dyDescent="0.2">
      <c r="A19" s="132" t="s">
        <v>2416</v>
      </c>
      <c r="B19" s="105" t="s">
        <v>2417</v>
      </c>
      <c r="C19" s="299">
        <v>8</v>
      </c>
      <c r="D19" s="94"/>
      <c r="E19" s="94"/>
      <c r="F19" s="125" t="str">
        <f t="shared" si="0"/>
        <v>-</v>
      </c>
    </row>
    <row r="20" spans="1:6" s="3" customFormat="1" x14ac:dyDescent="0.2">
      <c r="A20" s="132" t="s">
        <v>2418</v>
      </c>
      <c r="B20" s="105" t="s">
        <v>2419</v>
      </c>
      <c r="C20" s="299">
        <v>9</v>
      </c>
      <c r="D20" s="97">
        <f>SUM(D21:D23)</f>
        <v>0</v>
      </c>
      <c r="E20" s="97">
        <f>SUM(E21:E23)</f>
        <v>0</v>
      </c>
      <c r="F20" s="125" t="str">
        <f t="shared" si="0"/>
        <v>-</v>
      </c>
    </row>
    <row r="21" spans="1:6" s="3" customFormat="1" x14ac:dyDescent="0.2">
      <c r="A21" s="132" t="s">
        <v>2420</v>
      </c>
      <c r="B21" s="105" t="s">
        <v>2421</v>
      </c>
      <c r="C21" s="299">
        <v>10</v>
      </c>
      <c r="D21" s="94"/>
      <c r="E21" s="94"/>
      <c r="F21" s="125" t="str">
        <f t="shared" si="0"/>
        <v>-</v>
      </c>
    </row>
    <row r="22" spans="1:6" s="3" customFormat="1" x14ac:dyDescent="0.2">
      <c r="A22" s="132" t="s">
        <v>2422</v>
      </c>
      <c r="B22" s="105" t="s">
        <v>2423</v>
      </c>
      <c r="C22" s="299">
        <v>11</v>
      </c>
      <c r="D22" s="94"/>
      <c r="E22" s="94"/>
      <c r="F22" s="125" t="str">
        <f t="shared" si="0"/>
        <v>-</v>
      </c>
    </row>
    <row r="23" spans="1:6" s="3" customFormat="1" x14ac:dyDescent="0.2">
      <c r="A23" s="132" t="s">
        <v>2424</v>
      </c>
      <c r="B23" s="105" t="s">
        <v>2425</v>
      </c>
      <c r="C23" s="299">
        <v>12</v>
      </c>
      <c r="D23" s="94"/>
      <c r="E23" s="94"/>
      <c r="F23" s="125" t="str">
        <f t="shared" si="0"/>
        <v>-</v>
      </c>
    </row>
    <row r="24" spans="1:6" s="3" customFormat="1" x14ac:dyDescent="0.2">
      <c r="A24" s="132" t="s">
        <v>2426</v>
      </c>
      <c r="B24" s="105" t="s">
        <v>2427</v>
      </c>
      <c r="C24" s="299">
        <v>13</v>
      </c>
      <c r="D24" s="94"/>
      <c r="E24" s="94"/>
      <c r="F24" s="125" t="str">
        <f t="shared" si="0"/>
        <v>-</v>
      </c>
    </row>
    <row r="25" spans="1:6" s="3" customFormat="1" x14ac:dyDescent="0.2">
      <c r="A25" s="132" t="s">
        <v>2428</v>
      </c>
      <c r="B25" s="105" t="s">
        <v>2429</v>
      </c>
      <c r="C25" s="299">
        <v>14</v>
      </c>
      <c r="D25" s="94"/>
      <c r="E25" s="94"/>
      <c r="F25" s="125" t="str">
        <f t="shared" si="0"/>
        <v>-</v>
      </c>
    </row>
    <row r="26" spans="1:6" s="3" customFormat="1" x14ac:dyDescent="0.2">
      <c r="A26" s="132" t="s">
        <v>2430</v>
      </c>
      <c r="B26" s="105" t="s">
        <v>2431</v>
      </c>
      <c r="C26" s="299">
        <v>15</v>
      </c>
      <c r="D26" s="94"/>
      <c r="E26" s="94"/>
      <c r="F26" s="125" t="str">
        <f t="shared" si="0"/>
        <v>-</v>
      </c>
    </row>
    <row r="27" spans="1:6" s="3" customFormat="1" x14ac:dyDescent="0.2">
      <c r="A27" s="132" t="s">
        <v>2432</v>
      </c>
      <c r="B27" s="105" t="s">
        <v>2433</v>
      </c>
      <c r="C27" s="299">
        <v>16</v>
      </c>
      <c r="D27" s="94"/>
      <c r="E27" s="94"/>
      <c r="F27" s="125" t="str">
        <f t="shared" si="0"/>
        <v>-</v>
      </c>
    </row>
    <row r="28" spans="1:6" s="3" customFormat="1" x14ac:dyDescent="0.2">
      <c r="A28" s="132" t="s">
        <v>2434</v>
      </c>
      <c r="B28" s="105" t="s">
        <v>2435</v>
      </c>
      <c r="C28" s="299">
        <v>17</v>
      </c>
      <c r="D28" s="94"/>
      <c r="E28" s="94"/>
      <c r="F28" s="125" t="str">
        <f t="shared" si="0"/>
        <v>-</v>
      </c>
    </row>
    <row r="29" spans="1:6" s="3" customFormat="1" x14ac:dyDescent="0.2">
      <c r="A29" s="132" t="s">
        <v>1889</v>
      </c>
      <c r="B29" s="105" t="s">
        <v>2436</v>
      </c>
      <c r="C29" s="299">
        <v>18</v>
      </c>
      <c r="D29" s="97">
        <f>SUM(D30:D34)</f>
        <v>0</v>
      </c>
      <c r="E29" s="97">
        <f>SUM(E30:E34)</f>
        <v>0</v>
      </c>
      <c r="F29" s="125" t="str">
        <f t="shared" si="0"/>
        <v>-</v>
      </c>
    </row>
    <row r="30" spans="1:6" s="3" customFormat="1" x14ac:dyDescent="0.2">
      <c r="A30" s="132" t="s">
        <v>2437</v>
      </c>
      <c r="B30" s="105" t="s">
        <v>2438</v>
      </c>
      <c r="C30" s="299">
        <v>19</v>
      </c>
      <c r="D30" s="94"/>
      <c r="E30" s="94"/>
      <c r="F30" s="125" t="str">
        <f t="shared" si="0"/>
        <v>-</v>
      </c>
    </row>
    <row r="31" spans="1:6" s="3" customFormat="1" x14ac:dyDescent="0.2">
      <c r="A31" s="132" t="s">
        <v>2439</v>
      </c>
      <c r="B31" s="105" t="s">
        <v>2440</v>
      </c>
      <c r="C31" s="299">
        <v>20</v>
      </c>
      <c r="D31" s="94"/>
      <c r="E31" s="94"/>
      <c r="F31" s="125" t="str">
        <f t="shared" si="0"/>
        <v>-</v>
      </c>
    </row>
    <row r="32" spans="1:6" s="3" customFormat="1" x14ac:dyDescent="0.2">
      <c r="A32" s="132" t="s">
        <v>2441</v>
      </c>
      <c r="B32" s="105" t="s">
        <v>2442</v>
      </c>
      <c r="C32" s="299">
        <v>21</v>
      </c>
      <c r="D32" s="94"/>
      <c r="E32" s="94"/>
      <c r="F32" s="125" t="str">
        <f t="shared" si="0"/>
        <v>-</v>
      </c>
    </row>
    <row r="33" spans="1:6" s="3" customFormat="1" x14ac:dyDescent="0.2">
      <c r="A33" s="132" t="s">
        <v>2443</v>
      </c>
      <c r="B33" s="105" t="s">
        <v>2444</v>
      </c>
      <c r="C33" s="299">
        <v>22</v>
      </c>
      <c r="D33" s="94"/>
      <c r="E33" s="94"/>
      <c r="F33" s="125" t="str">
        <f t="shared" si="0"/>
        <v>-</v>
      </c>
    </row>
    <row r="34" spans="1:6" s="3" customFormat="1" x14ac:dyDescent="0.2">
      <c r="A34" s="132" t="s">
        <v>2445</v>
      </c>
      <c r="B34" s="105" t="s">
        <v>2446</v>
      </c>
      <c r="C34" s="299">
        <v>23</v>
      </c>
      <c r="D34" s="94"/>
      <c r="E34" s="94"/>
      <c r="F34" s="125" t="str">
        <f t="shared" si="0"/>
        <v>-</v>
      </c>
    </row>
    <row r="35" spans="1:6" s="3" customFormat="1" x14ac:dyDescent="0.2">
      <c r="A35" s="132" t="s">
        <v>1944</v>
      </c>
      <c r="B35" s="105" t="s">
        <v>2447</v>
      </c>
      <c r="C35" s="299">
        <v>24</v>
      </c>
      <c r="D35" s="97">
        <f>SUM(D36:D41)</f>
        <v>0</v>
      </c>
      <c r="E35" s="97">
        <f>SUM(E36:E41)</f>
        <v>0</v>
      </c>
      <c r="F35" s="125" t="str">
        <f t="shared" si="0"/>
        <v>-</v>
      </c>
    </row>
    <row r="36" spans="1:6" s="3" customFormat="1" x14ac:dyDescent="0.2">
      <c r="A36" s="132" t="s">
        <v>2448</v>
      </c>
      <c r="B36" s="105" t="s">
        <v>2449</v>
      </c>
      <c r="C36" s="299">
        <v>25</v>
      </c>
      <c r="D36" s="94"/>
      <c r="E36" s="94"/>
      <c r="F36" s="125" t="str">
        <f t="shared" si="0"/>
        <v>-</v>
      </c>
    </row>
    <row r="37" spans="1:6" s="3" customFormat="1" x14ac:dyDescent="0.2">
      <c r="A37" s="132" t="s">
        <v>2450</v>
      </c>
      <c r="B37" s="105" t="s">
        <v>2451</v>
      </c>
      <c r="C37" s="299">
        <v>26</v>
      </c>
      <c r="D37" s="94"/>
      <c r="E37" s="94"/>
      <c r="F37" s="125" t="str">
        <f t="shared" si="0"/>
        <v>-</v>
      </c>
    </row>
    <row r="38" spans="1:6" s="3" customFormat="1" x14ac:dyDescent="0.2">
      <c r="A38" s="132" t="s">
        <v>2452</v>
      </c>
      <c r="B38" s="105" t="s">
        <v>2453</v>
      </c>
      <c r="C38" s="299">
        <v>27</v>
      </c>
      <c r="D38" s="94"/>
      <c r="E38" s="94"/>
      <c r="F38" s="125" t="str">
        <f t="shared" si="0"/>
        <v>-</v>
      </c>
    </row>
    <row r="39" spans="1:6" s="3" customFormat="1" x14ac:dyDescent="0.2">
      <c r="A39" s="132" t="s">
        <v>2454</v>
      </c>
      <c r="B39" s="105" t="s">
        <v>2455</v>
      </c>
      <c r="C39" s="299">
        <v>28</v>
      </c>
      <c r="D39" s="94"/>
      <c r="E39" s="94"/>
      <c r="F39" s="125" t="str">
        <f t="shared" si="0"/>
        <v>-</v>
      </c>
    </row>
    <row r="40" spans="1:6" s="3" customFormat="1" x14ac:dyDescent="0.2">
      <c r="A40" s="132" t="s">
        <v>2456</v>
      </c>
      <c r="B40" s="105" t="s">
        <v>2457</v>
      </c>
      <c r="C40" s="299">
        <v>29</v>
      </c>
      <c r="D40" s="94"/>
      <c r="E40" s="94"/>
      <c r="F40" s="125" t="str">
        <f t="shared" si="0"/>
        <v>-</v>
      </c>
    </row>
    <row r="41" spans="1:6" s="3" customFormat="1" x14ac:dyDescent="0.2">
      <c r="A41" s="132" t="s">
        <v>2458</v>
      </c>
      <c r="B41" s="105" t="s">
        <v>2459</v>
      </c>
      <c r="C41" s="299">
        <v>30</v>
      </c>
      <c r="D41" s="94"/>
      <c r="E41" s="94"/>
      <c r="F41" s="125" t="str">
        <f t="shared" si="0"/>
        <v>-</v>
      </c>
    </row>
    <row r="42" spans="1:6" s="3" customFormat="1" x14ac:dyDescent="0.2">
      <c r="A42" s="132" t="s">
        <v>1946</v>
      </c>
      <c r="B42" s="105" t="s">
        <v>2460</v>
      </c>
      <c r="C42" s="299">
        <v>31</v>
      </c>
      <c r="D42" s="97">
        <f>D43+D46+D50+D57+D61+D67+D68+D73+D81</f>
        <v>0</v>
      </c>
      <c r="E42" s="97">
        <f>E43+E46+E50+E57+E61+E67+E68+E73+E81</f>
        <v>0</v>
      </c>
      <c r="F42" s="125" t="str">
        <f t="shared" si="0"/>
        <v>-</v>
      </c>
    </row>
    <row r="43" spans="1:6" s="3" customFormat="1" x14ac:dyDescent="0.2">
      <c r="A43" s="132" t="s">
        <v>1948</v>
      </c>
      <c r="B43" s="105" t="s">
        <v>2461</v>
      </c>
      <c r="C43" s="299">
        <v>32</v>
      </c>
      <c r="D43" s="97">
        <f>SUM(D44:D45)</f>
        <v>0</v>
      </c>
      <c r="E43" s="97">
        <f>SUM(E44:E45)</f>
        <v>0</v>
      </c>
      <c r="F43" s="125" t="str">
        <f t="shared" si="0"/>
        <v>-</v>
      </c>
    </row>
    <row r="44" spans="1:6" s="3" customFormat="1" x14ac:dyDescent="0.2">
      <c r="A44" s="132" t="s">
        <v>2462</v>
      </c>
      <c r="B44" s="105" t="s">
        <v>2463</v>
      </c>
      <c r="C44" s="299">
        <v>33</v>
      </c>
      <c r="D44" s="94"/>
      <c r="E44" s="94"/>
      <c r="F44" s="125" t="str">
        <f t="shared" si="0"/>
        <v>-</v>
      </c>
    </row>
    <row r="45" spans="1:6" s="3" customFormat="1" x14ac:dyDescent="0.2">
      <c r="A45" s="132" t="s">
        <v>2464</v>
      </c>
      <c r="B45" s="105" t="s">
        <v>2465</v>
      </c>
      <c r="C45" s="299">
        <v>34</v>
      </c>
      <c r="D45" s="94"/>
      <c r="E45" s="94"/>
      <c r="F45" s="125" t="str">
        <f t="shared" si="0"/>
        <v>-</v>
      </c>
    </row>
    <row r="46" spans="1:6" s="3" customFormat="1" x14ac:dyDescent="0.2">
      <c r="A46" s="132" t="s">
        <v>1950</v>
      </c>
      <c r="B46" s="105" t="s">
        <v>2466</v>
      </c>
      <c r="C46" s="299">
        <v>35</v>
      </c>
      <c r="D46" s="97">
        <f>SUM(D47:D49)</f>
        <v>0</v>
      </c>
      <c r="E46" s="97">
        <f>SUM(E47:E49)</f>
        <v>0</v>
      </c>
      <c r="F46" s="125" t="str">
        <f t="shared" si="0"/>
        <v>-</v>
      </c>
    </row>
    <row r="47" spans="1:6" s="3" customFormat="1" x14ac:dyDescent="0.2">
      <c r="A47" s="132" t="s">
        <v>2467</v>
      </c>
      <c r="B47" s="105" t="s">
        <v>2468</v>
      </c>
      <c r="C47" s="299">
        <v>36</v>
      </c>
      <c r="D47" s="94"/>
      <c r="E47" s="94"/>
      <c r="F47" s="125" t="str">
        <f t="shared" si="0"/>
        <v>-</v>
      </c>
    </row>
    <row r="48" spans="1:6" s="3" customFormat="1" x14ac:dyDescent="0.2">
      <c r="A48" s="132" t="s">
        <v>2469</v>
      </c>
      <c r="B48" s="105" t="s">
        <v>2470</v>
      </c>
      <c r="C48" s="299">
        <v>37</v>
      </c>
      <c r="D48" s="94"/>
      <c r="E48" s="94"/>
      <c r="F48" s="125" t="str">
        <f t="shared" si="0"/>
        <v>-</v>
      </c>
    </row>
    <row r="49" spans="1:6" s="3" customFormat="1" x14ac:dyDescent="0.2">
      <c r="A49" s="132" t="s">
        <v>2471</v>
      </c>
      <c r="B49" s="105" t="s">
        <v>2472</v>
      </c>
      <c r="C49" s="299">
        <v>38</v>
      </c>
      <c r="D49" s="94"/>
      <c r="E49" s="94"/>
      <c r="F49" s="125" t="str">
        <f t="shared" si="0"/>
        <v>-</v>
      </c>
    </row>
    <row r="50" spans="1:6" s="3" customFormat="1" x14ac:dyDescent="0.2">
      <c r="A50" s="132" t="s">
        <v>2473</v>
      </c>
      <c r="B50" s="105" t="s">
        <v>2474</v>
      </c>
      <c r="C50" s="299">
        <v>39</v>
      </c>
      <c r="D50" s="97">
        <f>SUM(D51:D56)</f>
        <v>0</v>
      </c>
      <c r="E50" s="97">
        <f>SUM(E51:E56)</f>
        <v>0</v>
      </c>
      <c r="F50" s="125" t="str">
        <f t="shared" si="0"/>
        <v>-</v>
      </c>
    </row>
    <row r="51" spans="1:6" s="3" customFormat="1" x14ac:dyDescent="0.2">
      <c r="A51" s="132" t="s">
        <v>2475</v>
      </c>
      <c r="B51" s="105" t="s">
        <v>2476</v>
      </c>
      <c r="C51" s="299">
        <v>40</v>
      </c>
      <c r="D51" s="94"/>
      <c r="E51" s="94"/>
      <c r="F51" s="125" t="str">
        <f t="shared" si="0"/>
        <v>-</v>
      </c>
    </row>
    <row r="52" spans="1:6" s="3" customFormat="1" x14ac:dyDescent="0.2">
      <c r="A52" s="132" t="s">
        <v>2477</v>
      </c>
      <c r="B52" s="105" t="s">
        <v>2478</v>
      </c>
      <c r="C52" s="299">
        <v>41</v>
      </c>
      <c r="D52" s="94"/>
      <c r="E52" s="94"/>
      <c r="F52" s="125" t="str">
        <f t="shared" si="0"/>
        <v>-</v>
      </c>
    </row>
    <row r="53" spans="1:6" s="3" customFormat="1" x14ac:dyDescent="0.2">
      <c r="A53" s="132" t="s">
        <v>2479</v>
      </c>
      <c r="B53" s="105" t="s">
        <v>2480</v>
      </c>
      <c r="C53" s="299">
        <v>42</v>
      </c>
      <c r="D53" s="94"/>
      <c r="E53" s="94"/>
      <c r="F53" s="125" t="str">
        <f t="shared" si="0"/>
        <v>-</v>
      </c>
    </row>
    <row r="54" spans="1:6" s="3" customFormat="1" x14ac:dyDescent="0.2">
      <c r="A54" s="132" t="s">
        <v>2481</v>
      </c>
      <c r="B54" s="105" t="s">
        <v>2482</v>
      </c>
      <c r="C54" s="299">
        <v>43</v>
      </c>
      <c r="D54" s="94"/>
      <c r="E54" s="94"/>
      <c r="F54" s="125" t="str">
        <f t="shared" si="0"/>
        <v>-</v>
      </c>
    </row>
    <row r="55" spans="1:6" s="3" customFormat="1" x14ac:dyDescent="0.2">
      <c r="A55" s="132" t="s">
        <v>2483</v>
      </c>
      <c r="B55" s="105" t="s">
        <v>2484</v>
      </c>
      <c r="C55" s="299">
        <v>44</v>
      </c>
      <c r="D55" s="94"/>
      <c r="E55" s="94"/>
      <c r="F55" s="125" t="str">
        <f t="shared" si="0"/>
        <v>-</v>
      </c>
    </row>
    <row r="56" spans="1:6" s="3" customFormat="1" x14ac:dyDescent="0.2">
      <c r="A56" s="132" t="s">
        <v>2485</v>
      </c>
      <c r="B56" s="105" t="s">
        <v>2486</v>
      </c>
      <c r="C56" s="299">
        <v>45</v>
      </c>
      <c r="D56" s="94"/>
      <c r="E56" s="94"/>
      <c r="F56" s="125" t="str">
        <f t="shared" si="0"/>
        <v>-</v>
      </c>
    </row>
    <row r="57" spans="1:6" s="3" customFormat="1" x14ac:dyDescent="0.2">
      <c r="A57" s="132" t="s">
        <v>2487</v>
      </c>
      <c r="B57" s="105" t="s">
        <v>2488</v>
      </c>
      <c r="C57" s="299">
        <v>46</v>
      </c>
      <c r="D57" s="97">
        <f>SUM(D58:D60)</f>
        <v>0</v>
      </c>
      <c r="E57" s="97">
        <f>SUM(E58:E60)</f>
        <v>0</v>
      </c>
      <c r="F57" s="125" t="str">
        <f t="shared" si="0"/>
        <v>-</v>
      </c>
    </row>
    <row r="58" spans="1:6" s="3" customFormat="1" x14ac:dyDescent="0.2">
      <c r="A58" s="132" t="s">
        <v>2489</v>
      </c>
      <c r="B58" s="105" t="s">
        <v>2490</v>
      </c>
      <c r="C58" s="299">
        <v>47</v>
      </c>
      <c r="D58" s="94"/>
      <c r="E58" s="94"/>
      <c r="F58" s="125" t="str">
        <f t="shared" si="0"/>
        <v>-</v>
      </c>
    </row>
    <row r="59" spans="1:6" s="3" customFormat="1" x14ac:dyDescent="0.2">
      <c r="A59" s="132" t="s">
        <v>2491</v>
      </c>
      <c r="B59" s="105" t="s">
        <v>2492</v>
      </c>
      <c r="C59" s="299">
        <v>48</v>
      </c>
      <c r="D59" s="94"/>
      <c r="E59" s="94"/>
      <c r="F59" s="125" t="str">
        <f t="shared" si="0"/>
        <v>-</v>
      </c>
    </row>
    <row r="60" spans="1:6" s="3" customFormat="1" x14ac:dyDescent="0.2">
      <c r="A60" s="132" t="s">
        <v>2493</v>
      </c>
      <c r="B60" s="105" t="s">
        <v>2494</v>
      </c>
      <c r="C60" s="299">
        <v>49</v>
      </c>
      <c r="D60" s="94"/>
      <c r="E60" s="94"/>
      <c r="F60" s="125" t="str">
        <f t="shared" si="0"/>
        <v>-</v>
      </c>
    </row>
    <row r="61" spans="1:6" s="3" customFormat="1" x14ac:dyDescent="0.2">
      <c r="A61" s="132" t="s">
        <v>2495</v>
      </c>
      <c r="B61" s="105" t="s">
        <v>2496</v>
      </c>
      <c r="C61" s="299">
        <v>50</v>
      </c>
      <c r="D61" s="97">
        <f>SUM(D62:D66)</f>
        <v>0</v>
      </c>
      <c r="E61" s="97">
        <f>SUM(E62:E66)</f>
        <v>0</v>
      </c>
      <c r="F61" s="125" t="str">
        <f t="shared" si="0"/>
        <v>-</v>
      </c>
    </row>
    <row r="62" spans="1:6" s="3" customFormat="1" x14ac:dyDescent="0.2">
      <c r="A62" s="132" t="s">
        <v>2497</v>
      </c>
      <c r="B62" s="105" t="s">
        <v>2498</v>
      </c>
      <c r="C62" s="299">
        <v>51</v>
      </c>
      <c r="D62" s="94"/>
      <c r="E62" s="94"/>
      <c r="F62" s="125" t="str">
        <f t="shared" si="0"/>
        <v>-</v>
      </c>
    </row>
    <row r="63" spans="1:6" s="3" customFormat="1" x14ac:dyDescent="0.2">
      <c r="A63" s="132" t="s">
        <v>2499</v>
      </c>
      <c r="B63" s="105" t="s">
        <v>2500</v>
      </c>
      <c r="C63" s="299">
        <v>52</v>
      </c>
      <c r="D63" s="94"/>
      <c r="E63" s="94"/>
      <c r="F63" s="125" t="str">
        <f t="shared" si="0"/>
        <v>-</v>
      </c>
    </row>
    <row r="64" spans="1:6" s="3" customFormat="1" x14ac:dyDescent="0.2">
      <c r="A64" s="132" t="s">
        <v>2501</v>
      </c>
      <c r="B64" s="105" t="s">
        <v>2502</v>
      </c>
      <c r="C64" s="299">
        <v>53</v>
      </c>
      <c r="D64" s="94"/>
      <c r="E64" s="94"/>
      <c r="F64" s="125" t="str">
        <f t="shared" si="0"/>
        <v>-</v>
      </c>
    </row>
    <row r="65" spans="1:6" s="3" customFormat="1" x14ac:dyDescent="0.2">
      <c r="A65" s="132" t="s">
        <v>2503</v>
      </c>
      <c r="B65" s="105" t="s">
        <v>2504</v>
      </c>
      <c r="C65" s="299">
        <v>54</v>
      </c>
      <c r="D65" s="94"/>
      <c r="E65" s="94"/>
      <c r="F65" s="125" t="str">
        <f t="shared" si="0"/>
        <v>-</v>
      </c>
    </row>
    <row r="66" spans="1:6" s="3" customFormat="1" x14ac:dyDescent="0.2">
      <c r="A66" s="132" t="s">
        <v>2505</v>
      </c>
      <c r="B66" s="105" t="s">
        <v>2506</v>
      </c>
      <c r="C66" s="299">
        <v>55</v>
      </c>
      <c r="D66" s="94"/>
      <c r="E66" s="94"/>
      <c r="F66" s="125" t="str">
        <f t="shared" si="0"/>
        <v>-</v>
      </c>
    </row>
    <row r="67" spans="1:6" s="3" customFormat="1" x14ac:dyDescent="0.2">
      <c r="A67" s="132" t="s">
        <v>2507</v>
      </c>
      <c r="B67" s="105" t="s">
        <v>2508</v>
      </c>
      <c r="C67" s="299">
        <v>56</v>
      </c>
      <c r="D67" s="94"/>
      <c r="E67" s="94"/>
      <c r="F67" s="125" t="str">
        <f t="shared" si="0"/>
        <v>-</v>
      </c>
    </row>
    <row r="68" spans="1:6" s="3" customFormat="1" x14ac:dyDescent="0.2">
      <c r="A68" s="132" t="s">
        <v>2509</v>
      </c>
      <c r="B68" s="105" t="s">
        <v>2510</v>
      </c>
      <c r="C68" s="299">
        <v>57</v>
      </c>
      <c r="D68" s="97">
        <f>SUM(D69:D72)</f>
        <v>0</v>
      </c>
      <c r="E68" s="97">
        <f>SUM(E69:E72)</f>
        <v>0</v>
      </c>
      <c r="F68" s="125" t="str">
        <f t="shared" si="0"/>
        <v>-</v>
      </c>
    </row>
    <row r="69" spans="1:6" s="3" customFormat="1" x14ac:dyDescent="0.2">
      <c r="A69" s="132" t="s">
        <v>2511</v>
      </c>
      <c r="B69" s="105" t="s">
        <v>2512</v>
      </c>
      <c r="C69" s="299">
        <v>58</v>
      </c>
      <c r="D69" s="94"/>
      <c r="E69" s="94"/>
      <c r="F69" s="125" t="str">
        <f t="shared" si="0"/>
        <v>-</v>
      </c>
    </row>
    <row r="70" spans="1:6" s="3" customFormat="1" x14ac:dyDescent="0.2">
      <c r="A70" s="132" t="s">
        <v>2513</v>
      </c>
      <c r="B70" s="105" t="s">
        <v>2514</v>
      </c>
      <c r="C70" s="299">
        <v>59</v>
      </c>
      <c r="D70" s="94"/>
      <c r="E70" s="94"/>
      <c r="F70" s="125" t="str">
        <f t="shared" si="0"/>
        <v>-</v>
      </c>
    </row>
    <row r="71" spans="1:6" s="3" customFormat="1" x14ac:dyDescent="0.2">
      <c r="A71" s="132" t="s">
        <v>2515</v>
      </c>
      <c r="B71" s="105" t="s">
        <v>2516</v>
      </c>
      <c r="C71" s="299">
        <v>60</v>
      </c>
      <c r="D71" s="94"/>
      <c r="E71" s="94"/>
      <c r="F71" s="125" t="str">
        <f t="shared" si="0"/>
        <v>-</v>
      </c>
    </row>
    <row r="72" spans="1:6" s="3" customFormat="1" x14ac:dyDescent="0.2">
      <c r="A72" s="132" t="s">
        <v>2517</v>
      </c>
      <c r="B72" s="105" t="s">
        <v>2518</v>
      </c>
      <c r="C72" s="299">
        <v>61</v>
      </c>
      <c r="D72" s="94"/>
      <c r="E72" s="94"/>
      <c r="F72" s="125" t="str">
        <f t="shared" si="0"/>
        <v>-</v>
      </c>
    </row>
    <row r="73" spans="1:6" s="3" customFormat="1" x14ac:dyDescent="0.2">
      <c r="A73" s="132" t="s">
        <v>2519</v>
      </c>
      <c r="B73" s="105" t="s">
        <v>2520</v>
      </c>
      <c r="C73" s="299">
        <v>62</v>
      </c>
      <c r="D73" s="97">
        <f>SUM(D74:D80)</f>
        <v>0</v>
      </c>
      <c r="E73" s="97">
        <f>SUM(E74:E80)</f>
        <v>0</v>
      </c>
      <c r="F73" s="125" t="str">
        <f t="shared" si="0"/>
        <v>-</v>
      </c>
    </row>
    <row r="74" spans="1:6" s="3" customFormat="1" x14ac:dyDescent="0.2">
      <c r="A74" s="132" t="s">
        <v>2521</v>
      </c>
      <c r="B74" s="105" t="s">
        <v>2522</v>
      </c>
      <c r="C74" s="299">
        <v>63</v>
      </c>
      <c r="D74" s="94"/>
      <c r="E74" s="94"/>
      <c r="F74" s="125" t="str">
        <f t="shared" si="0"/>
        <v>-</v>
      </c>
    </row>
    <row r="75" spans="1:6" s="3" customFormat="1" x14ac:dyDescent="0.2">
      <c r="A75" s="132" t="s">
        <v>2523</v>
      </c>
      <c r="B75" s="105" t="s">
        <v>2524</v>
      </c>
      <c r="C75" s="299">
        <v>64</v>
      </c>
      <c r="D75" s="94"/>
      <c r="E75" s="94"/>
      <c r="F75" s="125" t="str">
        <f t="shared" si="0"/>
        <v>-</v>
      </c>
    </row>
    <row r="76" spans="1:6" s="3" customFormat="1" x14ac:dyDescent="0.2">
      <c r="A76" s="132" t="s">
        <v>2525</v>
      </c>
      <c r="B76" s="105" t="s">
        <v>2526</v>
      </c>
      <c r="C76" s="299">
        <v>65</v>
      </c>
      <c r="D76" s="94"/>
      <c r="E76" s="94"/>
      <c r="F76" s="125" t="str">
        <f t="shared" si="0"/>
        <v>-</v>
      </c>
    </row>
    <row r="77" spans="1:6" s="3" customFormat="1" x14ac:dyDescent="0.2">
      <c r="A77" s="132" t="s">
        <v>2527</v>
      </c>
      <c r="B77" s="105" t="s">
        <v>2528</v>
      </c>
      <c r="C77" s="299">
        <v>66</v>
      </c>
      <c r="D77" s="94"/>
      <c r="E77" s="94"/>
      <c r="F77" s="125" t="str">
        <f t="shared" si="0"/>
        <v>-</v>
      </c>
    </row>
    <row r="78" spans="1:6" s="3" customFormat="1" x14ac:dyDescent="0.2">
      <c r="A78" s="132" t="s">
        <v>2529</v>
      </c>
      <c r="B78" s="105" t="s">
        <v>2530</v>
      </c>
      <c r="C78" s="299">
        <v>67</v>
      </c>
      <c r="D78" s="94"/>
      <c r="E78" s="94"/>
      <c r="F78" s="125" t="str">
        <f t="shared" ref="F78:F140" si="1">IF(D78&gt;0,IF(E78/D78&gt;=100,"&gt;&gt;100",E78/D78*100),"-")</f>
        <v>-</v>
      </c>
    </row>
    <row r="79" spans="1:6" s="3" customFormat="1" x14ac:dyDescent="0.2">
      <c r="A79" s="132" t="s">
        <v>2531</v>
      </c>
      <c r="B79" s="105" t="s">
        <v>2532</v>
      </c>
      <c r="C79" s="299">
        <v>68</v>
      </c>
      <c r="D79" s="94"/>
      <c r="E79" s="94"/>
      <c r="F79" s="125" t="str">
        <f t="shared" si="1"/>
        <v>-</v>
      </c>
    </row>
    <row r="80" spans="1:6" s="3" customFormat="1" x14ac:dyDescent="0.2">
      <c r="A80" s="132" t="s">
        <v>2533</v>
      </c>
      <c r="B80" s="105" t="s">
        <v>2534</v>
      </c>
      <c r="C80" s="299">
        <v>69</v>
      </c>
      <c r="D80" s="94"/>
      <c r="E80" s="94"/>
      <c r="F80" s="125" t="str">
        <f t="shared" si="1"/>
        <v>-</v>
      </c>
    </row>
    <row r="81" spans="1:6" s="3" customFormat="1" x14ac:dyDescent="0.2">
      <c r="A81" s="132" t="s">
        <v>1952</v>
      </c>
      <c r="B81" s="105" t="s">
        <v>2535</v>
      </c>
      <c r="C81" s="299">
        <v>70</v>
      </c>
      <c r="D81" s="94"/>
      <c r="E81" s="94"/>
      <c r="F81" s="125" t="str">
        <f t="shared" si="1"/>
        <v>-</v>
      </c>
    </row>
    <row r="82" spans="1:6" s="3" customFormat="1" x14ac:dyDescent="0.2">
      <c r="A82" s="132" t="s">
        <v>1954</v>
      </c>
      <c r="B82" s="105" t="s">
        <v>2536</v>
      </c>
      <c r="C82" s="299">
        <v>71</v>
      </c>
      <c r="D82" s="97">
        <f>SUM(D83:D88)</f>
        <v>0</v>
      </c>
      <c r="E82" s="97">
        <f>SUM(E83:E88)</f>
        <v>0</v>
      </c>
      <c r="F82" s="125" t="str">
        <f t="shared" si="1"/>
        <v>-</v>
      </c>
    </row>
    <row r="83" spans="1:6" s="3" customFormat="1" x14ac:dyDescent="0.2">
      <c r="A83" s="132" t="s">
        <v>1956</v>
      </c>
      <c r="B83" s="105" t="s">
        <v>2537</v>
      </c>
      <c r="C83" s="299">
        <v>72</v>
      </c>
      <c r="D83" s="94"/>
      <c r="E83" s="94"/>
      <c r="F83" s="125" t="str">
        <f t="shared" si="1"/>
        <v>-</v>
      </c>
    </row>
    <row r="84" spans="1:6" s="3" customFormat="1" x14ac:dyDescent="0.2">
      <c r="A84" s="132" t="s">
        <v>1958</v>
      </c>
      <c r="B84" s="105" t="s">
        <v>2538</v>
      </c>
      <c r="C84" s="299">
        <v>73</v>
      </c>
      <c r="D84" s="94"/>
      <c r="E84" s="94"/>
      <c r="F84" s="125" t="str">
        <f t="shared" si="1"/>
        <v>-</v>
      </c>
    </row>
    <row r="85" spans="1:6" s="3" customFormat="1" x14ac:dyDescent="0.2">
      <c r="A85" s="132" t="s">
        <v>1960</v>
      </c>
      <c r="B85" s="105" t="s">
        <v>2539</v>
      </c>
      <c r="C85" s="299">
        <v>74</v>
      </c>
      <c r="D85" s="94"/>
      <c r="E85" s="94"/>
      <c r="F85" s="125" t="str">
        <f t="shared" si="1"/>
        <v>-</v>
      </c>
    </row>
    <row r="86" spans="1:6" s="3" customFormat="1" x14ac:dyDescent="0.2">
      <c r="A86" s="132" t="s">
        <v>1962</v>
      </c>
      <c r="B86" s="105" t="s">
        <v>2540</v>
      </c>
      <c r="C86" s="299">
        <v>75</v>
      </c>
      <c r="D86" s="94"/>
      <c r="E86" s="94"/>
      <c r="F86" s="125" t="str">
        <f t="shared" si="1"/>
        <v>-</v>
      </c>
    </row>
    <row r="87" spans="1:6" s="3" customFormat="1" x14ac:dyDescent="0.2">
      <c r="A87" s="132" t="s">
        <v>1964</v>
      </c>
      <c r="B87" s="105" t="s">
        <v>2541</v>
      </c>
      <c r="C87" s="299">
        <v>76</v>
      </c>
      <c r="D87" s="94"/>
      <c r="E87" s="94"/>
      <c r="F87" s="125" t="str">
        <f t="shared" si="1"/>
        <v>-</v>
      </c>
    </row>
    <row r="88" spans="1:6" s="3" customFormat="1" x14ac:dyDescent="0.2">
      <c r="A88" s="132" t="s">
        <v>1966</v>
      </c>
      <c r="B88" s="105" t="s">
        <v>2542</v>
      </c>
      <c r="C88" s="299">
        <v>77</v>
      </c>
      <c r="D88" s="94"/>
      <c r="E88" s="94"/>
      <c r="F88" s="125" t="str">
        <f t="shared" si="1"/>
        <v>-</v>
      </c>
    </row>
    <row r="89" spans="1:6" s="3" customFormat="1" x14ac:dyDescent="0.2">
      <c r="A89" s="132" t="s">
        <v>1968</v>
      </c>
      <c r="B89" s="105" t="s">
        <v>2543</v>
      </c>
      <c r="C89" s="299">
        <v>78</v>
      </c>
      <c r="D89" s="97">
        <f>SUM(D90:D95)</f>
        <v>0</v>
      </c>
      <c r="E89" s="97">
        <f>SUM(E90:E95)</f>
        <v>0</v>
      </c>
      <c r="F89" s="125" t="str">
        <f t="shared" si="1"/>
        <v>-</v>
      </c>
    </row>
    <row r="90" spans="1:6" s="3" customFormat="1" x14ac:dyDescent="0.2">
      <c r="A90" s="132" t="s">
        <v>1970</v>
      </c>
      <c r="B90" s="105" t="s">
        <v>2544</v>
      </c>
      <c r="C90" s="299">
        <v>79</v>
      </c>
      <c r="D90" s="94"/>
      <c r="E90" s="94"/>
      <c r="F90" s="125" t="str">
        <f t="shared" si="1"/>
        <v>-</v>
      </c>
    </row>
    <row r="91" spans="1:6" s="3" customFormat="1" x14ac:dyDescent="0.2">
      <c r="A91" s="132" t="s">
        <v>1972</v>
      </c>
      <c r="B91" s="105" t="s">
        <v>2545</v>
      </c>
      <c r="C91" s="299">
        <v>80</v>
      </c>
      <c r="D91" s="94"/>
      <c r="E91" s="94"/>
      <c r="F91" s="125" t="str">
        <f t="shared" si="1"/>
        <v>-</v>
      </c>
    </row>
    <row r="92" spans="1:6" s="3" customFormat="1" x14ac:dyDescent="0.2">
      <c r="A92" s="132" t="s">
        <v>1974</v>
      </c>
      <c r="B92" s="105" t="s">
        <v>2546</v>
      </c>
      <c r="C92" s="299">
        <v>81</v>
      </c>
      <c r="D92" s="94"/>
      <c r="E92" s="94"/>
      <c r="F92" s="125" t="str">
        <f t="shared" si="1"/>
        <v>-</v>
      </c>
    </row>
    <row r="93" spans="1:6" s="3" customFormat="1" x14ac:dyDescent="0.2">
      <c r="A93" s="132" t="s">
        <v>1976</v>
      </c>
      <c r="B93" s="105" t="s">
        <v>2547</v>
      </c>
      <c r="C93" s="299">
        <v>82</v>
      </c>
      <c r="D93" s="94"/>
      <c r="E93" s="94"/>
      <c r="F93" s="125" t="str">
        <f t="shared" si="1"/>
        <v>-</v>
      </c>
    </row>
    <row r="94" spans="1:6" s="3" customFormat="1" x14ac:dyDescent="0.2">
      <c r="A94" s="132" t="s">
        <v>2548</v>
      </c>
      <c r="B94" s="105" t="s">
        <v>2549</v>
      </c>
      <c r="C94" s="299">
        <v>83</v>
      </c>
      <c r="D94" s="94"/>
      <c r="E94" s="94"/>
      <c r="F94" s="125" t="str">
        <f t="shared" si="1"/>
        <v>-</v>
      </c>
    </row>
    <row r="95" spans="1:6" s="3" customFormat="1" x14ac:dyDescent="0.2">
      <c r="A95" s="132" t="s">
        <v>2550</v>
      </c>
      <c r="B95" s="105" t="s">
        <v>2551</v>
      </c>
      <c r="C95" s="299">
        <v>84</v>
      </c>
      <c r="D95" s="94"/>
      <c r="E95" s="94"/>
      <c r="F95" s="125" t="str">
        <f t="shared" si="1"/>
        <v>-</v>
      </c>
    </row>
    <row r="96" spans="1:6" s="3" customFormat="1" x14ac:dyDescent="0.2">
      <c r="A96" s="132" t="s">
        <v>2552</v>
      </c>
      <c r="B96" s="105" t="s">
        <v>2553</v>
      </c>
      <c r="C96" s="299">
        <v>85</v>
      </c>
      <c r="D96" s="97">
        <f>D97+D101+D106+D111+D112+D113</f>
        <v>0</v>
      </c>
      <c r="E96" s="97">
        <f>E97+E101+E106+E111+E112+E113</f>
        <v>0</v>
      </c>
      <c r="F96" s="125" t="str">
        <f t="shared" si="1"/>
        <v>-</v>
      </c>
    </row>
    <row r="97" spans="1:6" s="3" customFormat="1" x14ac:dyDescent="0.2">
      <c r="A97" s="132" t="s">
        <v>2554</v>
      </c>
      <c r="B97" s="105" t="s">
        <v>2555</v>
      </c>
      <c r="C97" s="299">
        <v>86</v>
      </c>
      <c r="D97" s="97">
        <f>SUM(D98:D100)</f>
        <v>0</v>
      </c>
      <c r="E97" s="97">
        <f>SUM(E98:E100)</f>
        <v>0</v>
      </c>
      <c r="F97" s="125" t="str">
        <f t="shared" si="1"/>
        <v>-</v>
      </c>
    </row>
    <row r="98" spans="1:6" s="3" customFormat="1" x14ac:dyDescent="0.2">
      <c r="A98" s="132" t="s">
        <v>2556</v>
      </c>
      <c r="B98" s="105" t="s">
        <v>1603</v>
      </c>
      <c r="C98" s="299">
        <v>87</v>
      </c>
      <c r="D98" s="94"/>
      <c r="E98" s="94"/>
      <c r="F98" s="125" t="str">
        <f t="shared" si="1"/>
        <v>-</v>
      </c>
    </row>
    <row r="99" spans="1:6" s="3" customFormat="1" x14ac:dyDescent="0.2">
      <c r="A99" s="132" t="s">
        <v>2557</v>
      </c>
      <c r="B99" s="105" t="s">
        <v>2558</v>
      </c>
      <c r="C99" s="299">
        <v>88</v>
      </c>
      <c r="D99" s="94"/>
      <c r="E99" s="94"/>
      <c r="F99" s="125" t="str">
        <f t="shared" si="1"/>
        <v>-</v>
      </c>
    </row>
    <row r="100" spans="1:6" s="3" customFormat="1" x14ac:dyDescent="0.2">
      <c r="A100" s="132" t="s">
        <v>2559</v>
      </c>
      <c r="B100" s="105" t="s">
        <v>2560</v>
      </c>
      <c r="C100" s="299">
        <v>89</v>
      </c>
      <c r="D100" s="94"/>
      <c r="E100" s="94"/>
      <c r="F100" s="125" t="str">
        <f t="shared" si="1"/>
        <v>-</v>
      </c>
    </row>
    <row r="101" spans="1:6" s="3" customFormat="1" x14ac:dyDescent="0.2">
      <c r="A101" s="132" t="s">
        <v>2561</v>
      </c>
      <c r="B101" s="105" t="s">
        <v>2562</v>
      </c>
      <c r="C101" s="299">
        <v>90</v>
      </c>
      <c r="D101" s="97">
        <f>SUM(D102:D105)</f>
        <v>0</v>
      </c>
      <c r="E101" s="97">
        <f>SUM(E102:E105)</f>
        <v>0</v>
      </c>
      <c r="F101" s="125" t="str">
        <f t="shared" si="1"/>
        <v>-</v>
      </c>
    </row>
    <row r="102" spans="1:6" s="3" customFormat="1" x14ac:dyDescent="0.2">
      <c r="A102" s="132" t="s">
        <v>2563</v>
      </c>
      <c r="B102" s="105" t="s">
        <v>2564</v>
      </c>
      <c r="C102" s="299">
        <v>91</v>
      </c>
      <c r="D102" s="94"/>
      <c r="E102" s="94"/>
      <c r="F102" s="125" t="str">
        <f t="shared" si="1"/>
        <v>-</v>
      </c>
    </row>
    <row r="103" spans="1:6" s="3" customFormat="1" x14ac:dyDescent="0.2">
      <c r="A103" s="132" t="s">
        <v>2565</v>
      </c>
      <c r="B103" s="105" t="s">
        <v>2566</v>
      </c>
      <c r="C103" s="299">
        <v>92</v>
      </c>
      <c r="D103" s="94"/>
      <c r="E103" s="94"/>
      <c r="F103" s="125" t="str">
        <f t="shared" si="1"/>
        <v>-</v>
      </c>
    </row>
    <row r="104" spans="1:6" s="3" customFormat="1" x14ac:dyDescent="0.2">
      <c r="A104" s="132" t="s">
        <v>2567</v>
      </c>
      <c r="B104" s="105" t="s">
        <v>2568</v>
      </c>
      <c r="C104" s="299">
        <v>93</v>
      </c>
      <c r="D104" s="94"/>
      <c r="E104" s="94"/>
      <c r="F104" s="125" t="str">
        <f t="shared" si="1"/>
        <v>-</v>
      </c>
    </row>
    <row r="105" spans="1:6" s="3" customFormat="1" x14ac:dyDescent="0.2">
      <c r="A105" s="132" t="s">
        <v>2569</v>
      </c>
      <c r="B105" s="105" t="s">
        <v>2570</v>
      </c>
      <c r="C105" s="299">
        <v>94</v>
      </c>
      <c r="D105" s="94"/>
      <c r="E105" s="94"/>
      <c r="F105" s="125" t="str">
        <f t="shared" si="1"/>
        <v>-</v>
      </c>
    </row>
    <row r="106" spans="1:6" s="3" customFormat="1" x14ac:dyDescent="0.2">
      <c r="A106" s="132" t="s">
        <v>2571</v>
      </c>
      <c r="B106" s="105" t="s">
        <v>2572</v>
      </c>
      <c r="C106" s="299">
        <v>95</v>
      </c>
      <c r="D106" s="97">
        <f>SUM(D107:D110)</f>
        <v>0</v>
      </c>
      <c r="E106" s="97">
        <f>SUM(E107:E110)</f>
        <v>0</v>
      </c>
      <c r="F106" s="125" t="str">
        <f t="shared" si="1"/>
        <v>-</v>
      </c>
    </row>
    <row r="107" spans="1:6" s="3" customFormat="1" x14ac:dyDescent="0.2">
      <c r="A107" s="132" t="s">
        <v>2573</v>
      </c>
      <c r="B107" s="105" t="s">
        <v>2574</v>
      </c>
      <c r="C107" s="299">
        <v>96</v>
      </c>
      <c r="D107" s="94"/>
      <c r="E107" s="94"/>
      <c r="F107" s="125" t="str">
        <f t="shared" si="1"/>
        <v>-</v>
      </c>
    </row>
    <row r="108" spans="1:6" s="3" customFormat="1" x14ac:dyDescent="0.2">
      <c r="A108" s="132" t="s">
        <v>2575</v>
      </c>
      <c r="B108" s="105" t="s">
        <v>2576</v>
      </c>
      <c r="C108" s="299">
        <v>97</v>
      </c>
      <c r="D108" s="94"/>
      <c r="E108" s="94"/>
      <c r="F108" s="125" t="str">
        <f t="shared" si="1"/>
        <v>-</v>
      </c>
    </row>
    <row r="109" spans="1:6" s="3" customFormat="1" x14ac:dyDescent="0.2">
      <c r="A109" s="132" t="s">
        <v>2577</v>
      </c>
      <c r="B109" s="105" t="s">
        <v>2578</v>
      </c>
      <c r="C109" s="299">
        <v>98</v>
      </c>
      <c r="D109" s="94"/>
      <c r="E109" s="94"/>
      <c r="F109" s="125" t="str">
        <f t="shared" si="1"/>
        <v>-</v>
      </c>
    </row>
    <row r="110" spans="1:6" s="3" customFormat="1" x14ac:dyDescent="0.2">
      <c r="A110" s="132" t="s">
        <v>2579</v>
      </c>
      <c r="B110" s="105" t="s">
        <v>2580</v>
      </c>
      <c r="C110" s="299">
        <v>99</v>
      </c>
      <c r="D110" s="94"/>
      <c r="E110" s="94"/>
      <c r="F110" s="125" t="str">
        <f t="shared" si="1"/>
        <v>-</v>
      </c>
    </row>
    <row r="111" spans="1:6" s="3" customFormat="1" x14ac:dyDescent="0.2">
      <c r="A111" s="132" t="s">
        <v>2581</v>
      </c>
      <c r="B111" s="105" t="s">
        <v>2582</v>
      </c>
      <c r="C111" s="299">
        <v>100</v>
      </c>
      <c r="D111" s="94"/>
      <c r="E111" s="94"/>
      <c r="F111" s="125" t="str">
        <f t="shared" si="1"/>
        <v>-</v>
      </c>
    </row>
    <row r="112" spans="1:6" s="3" customFormat="1" x14ac:dyDescent="0.2">
      <c r="A112" s="132" t="s">
        <v>2583</v>
      </c>
      <c r="B112" s="105" t="s">
        <v>2584</v>
      </c>
      <c r="C112" s="299">
        <v>101</v>
      </c>
      <c r="D112" s="94"/>
      <c r="E112" s="94"/>
      <c r="F112" s="125" t="str">
        <f t="shared" si="1"/>
        <v>-</v>
      </c>
    </row>
    <row r="113" spans="1:6" s="3" customFormat="1" x14ac:dyDescent="0.2">
      <c r="A113" s="132" t="s">
        <v>2585</v>
      </c>
      <c r="B113" s="105" t="s">
        <v>2586</v>
      </c>
      <c r="C113" s="299">
        <v>102</v>
      </c>
      <c r="D113" s="94"/>
      <c r="E113" s="94"/>
      <c r="F113" s="125" t="str">
        <f t="shared" si="1"/>
        <v>-</v>
      </c>
    </row>
    <row r="114" spans="1:6" s="3" customFormat="1" x14ac:dyDescent="0.2">
      <c r="A114" s="132" t="s">
        <v>2587</v>
      </c>
      <c r="B114" s="105" t="s">
        <v>2588</v>
      </c>
      <c r="C114" s="299">
        <v>103</v>
      </c>
      <c r="D114" s="97">
        <f>SUM(D115:D120)</f>
        <v>0</v>
      </c>
      <c r="E114" s="97">
        <f>SUM(E115:E120)</f>
        <v>0</v>
      </c>
      <c r="F114" s="125" t="str">
        <f t="shared" si="1"/>
        <v>-</v>
      </c>
    </row>
    <row r="115" spans="1:6" s="3" customFormat="1" x14ac:dyDescent="0.2">
      <c r="A115" s="132" t="s">
        <v>2589</v>
      </c>
      <c r="B115" s="105" t="s">
        <v>2590</v>
      </c>
      <c r="C115" s="299">
        <v>104</v>
      </c>
      <c r="D115" s="94"/>
      <c r="E115" s="94"/>
      <c r="F115" s="125" t="str">
        <f t="shared" si="1"/>
        <v>-</v>
      </c>
    </row>
    <row r="116" spans="1:6" s="3" customFormat="1" x14ac:dyDescent="0.2">
      <c r="A116" s="132" t="s">
        <v>2591</v>
      </c>
      <c r="B116" s="105" t="s">
        <v>2592</v>
      </c>
      <c r="C116" s="299">
        <v>105</v>
      </c>
      <c r="D116" s="94"/>
      <c r="E116" s="94"/>
      <c r="F116" s="125" t="str">
        <f t="shared" si="1"/>
        <v>-</v>
      </c>
    </row>
    <row r="117" spans="1:6" s="3" customFormat="1" x14ac:dyDescent="0.2">
      <c r="A117" s="132" t="s">
        <v>2593</v>
      </c>
      <c r="B117" s="105" t="s">
        <v>2594</v>
      </c>
      <c r="C117" s="299">
        <v>106</v>
      </c>
      <c r="D117" s="94"/>
      <c r="E117" s="94"/>
      <c r="F117" s="125" t="str">
        <f t="shared" si="1"/>
        <v>-</v>
      </c>
    </row>
    <row r="118" spans="1:6" s="3" customFormat="1" x14ac:dyDescent="0.2">
      <c r="A118" s="132" t="s">
        <v>2595</v>
      </c>
      <c r="B118" s="105" t="s">
        <v>2596</v>
      </c>
      <c r="C118" s="299">
        <v>107</v>
      </c>
      <c r="D118" s="94"/>
      <c r="E118" s="94"/>
      <c r="F118" s="125" t="str">
        <f t="shared" si="1"/>
        <v>-</v>
      </c>
    </row>
    <row r="119" spans="1:6" s="3" customFormat="1" x14ac:dyDescent="0.2">
      <c r="A119" s="132" t="s">
        <v>2597</v>
      </c>
      <c r="B119" s="105" t="s">
        <v>2598</v>
      </c>
      <c r="C119" s="299">
        <v>108</v>
      </c>
      <c r="D119" s="94"/>
      <c r="E119" s="94"/>
      <c r="F119" s="125" t="str">
        <f t="shared" si="1"/>
        <v>-</v>
      </c>
    </row>
    <row r="120" spans="1:6" s="3" customFormat="1" x14ac:dyDescent="0.2">
      <c r="A120" s="132" t="s">
        <v>2599</v>
      </c>
      <c r="B120" s="105" t="s">
        <v>2600</v>
      </c>
      <c r="C120" s="299">
        <v>109</v>
      </c>
      <c r="D120" s="94"/>
      <c r="E120" s="94"/>
      <c r="F120" s="125" t="str">
        <f t="shared" si="1"/>
        <v>-</v>
      </c>
    </row>
    <row r="121" spans="1:6" s="3" customFormat="1" x14ac:dyDescent="0.2">
      <c r="A121" s="132" t="s">
        <v>2601</v>
      </c>
      <c r="B121" s="105" t="s">
        <v>2602</v>
      </c>
      <c r="C121" s="299">
        <v>110</v>
      </c>
      <c r="D121" s="97">
        <f>D122+D125+D128+D129+SUM(D132:D135)</f>
        <v>0</v>
      </c>
      <c r="E121" s="97">
        <f>E122+E125+E128+E129+SUM(E132:E135)</f>
        <v>0</v>
      </c>
      <c r="F121" s="125" t="str">
        <f t="shared" si="1"/>
        <v>-</v>
      </c>
    </row>
    <row r="122" spans="1:6" s="3" customFormat="1" x14ac:dyDescent="0.2">
      <c r="A122" s="132" t="s">
        <v>2603</v>
      </c>
      <c r="B122" s="105" t="s">
        <v>2604</v>
      </c>
      <c r="C122" s="299">
        <v>111</v>
      </c>
      <c r="D122" s="97">
        <f>SUM(D123:D124)</f>
        <v>0</v>
      </c>
      <c r="E122" s="97">
        <f>SUM(E123:E124)</f>
        <v>0</v>
      </c>
      <c r="F122" s="125" t="str">
        <f t="shared" si="1"/>
        <v>-</v>
      </c>
    </row>
    <row r="123" spans="1:6" s="3" customFormat="1" x14ac:dyDescent="0.2">
      <c r="A123" s="132" t="s">
        <v>2605</v>
      </c>
      <c r="B123" s="105" t="s">
        <v>2606</v>
      </c>
      <c r="C123" s="299">
        <v>112</v>
      </c>
      <c r="D123" s="94"/>
      <c r="E123" s="94"/>
      <c r="F123" s="125" t="str">
        <f t="shared" si="1"/>
        <v>-</v>
      </c>
    </row>
    <row r="124" spans="1:6" s="3" customFormat="1" x14ac:dyDescent="0.2">
      <c r="A124" s="132" t="s">
        <v>2607</v>
      </c>
      <c r="B124" s="105" t="s">
        <v>2608</v>
      </c>
      <c r="C124" s="299">
        <v>113</v>
      </c>
      <c r="D124" s="94"/>
      <c r="E124" s="94"/>
      <c r="F124" s="125" t="str">
        <f t="shared" si="1"/>
        <v>-</v>
      </c>
    </row>
    <row r="125" spans="1:6" s="3" customFormat="1" x14ac:dyDescent="0.2">
      <c r="A125" s="132" t="s">
        <v>2609</v>
      </c>
      <c r="B125" s="105" t="s">
        <v>2610</v>
      </c>
      <c r="C125" s="299">
        <v>114</v>
      </c>
      <c r="D125" s="97">
        <f>SUM(D126:D127)</f>
        <v>0</v>
      </c>
      <c r="E125" s="97">
        <f>SUM(E126:E127)</f>
        <v>0</v>
      </c>
      <c r="F125" s="125" t="str">
        <f t="shared" si="1"/>
        <v>-</v>
      </c>
    </row>
    <row r="126" spans="1:6" s="3" customFormat="1" x14ac:dyDescent="0.2">
      <c r="A126" s="132" t="s">
        <v>2611</v>
      </c>
      <c r="B126" s="105" t="s">
        <v>2612</v>
      </c>
      <c r="C126" s="299">
        <v>115</v>
      </c>
      <c r="D126" s="94"/>
      <c r="E126" s="94"/>
      <c r="F126" s="125" t="str">
        <f t="shared" si="1"/>
        <v>-</v>
      </c>
    </row>
    <row r="127" spans="1:6" s="3" customFormat="1" x14ac:dyDescent="0.2">
      <c r="A127" s="132" t="s">
        <v>2613</v>
      </c>
      <c r="B127" s="105" t="s">
        <v>2614</v>
      </c>
      <c r="C127" s="299">
        <v>116</v>
      </c>
      <c r="D127" s="94"/>
      <c r="E127" s="94"/>
      <c r="F127" s="125" t="str">
        <f t="shared" si="1"/>
        <v>-</v>
      </c>
    </row>
    <row r="128" spans="1:6" s="3" customFormat="1" x14ac:dyDescent="0.2">
      <c r="A128" s="132" t="s">
        <v>2615</v>
      </c>
      <c r="B128" s="105" t="s">
        <v>2616</v>
      </c>
      <c r="C128" s="299">
        <v>117</v>
      </c>
      <c r="D128" s="94"/>
      <c r="E128" s="94"/>
      <c r="F128" s="125" t="str">
        <f t="shared" si="1"/>
        <v>-</v>
      </c>
    </row>
    <row r="129" spans="1:6" s="3" customFormat="1" x14ac:dyDescent="0.2">
      <c r="A129" s="132" t="s">
        <v>2617</v>
      </c>
      <c r="B129" s="105" t="s">
        <v>2618</v>
      </c>
      <c r="C129" s="299">
        <v>118</v>
      </c>
      <c r="D129" s="97">
        <f>SUM(D130:D131)</f>
        <v>0</v>
      </c>
      <c r="E129" s="97">
        <f>SUM(E130:E131)</f>
        <v>0</v>
      </c>
      <c r="F129" s="125" t="str">
        <f t="shared" si="1"/>
        <v>-</v>
      </c>
    </row>
    <row r="130" spans="1:6" s="3" customFormat="1" x14ac:dyDescent="0.2">
      <c r="A130" s="132" t="s">
        <v>2619</v>
      </c>
      <c r="B130" s="105" t="s">
        <v>2620</v>
      </c>
      <c r="C130" s="299">
        <v>119</v>
      </c>
      <c r="D130" s="94"/>
      <c r="E130" s="94"/>
      <c r="F130" s="125" t="str">
        <f t="shared" si="1"/>
        <v>-</v>
      </c>
    </row>
    <row r="131" spans="1:6" s="3" customFormat="1" x14ac:dyDescent="0.2">
      <c r="A131" s="132" t="s">
        <v>2621</v>
      </c>
      <c r="B131" s="105" t="s">
        <v>2622</v>
      </c>
      <c r="C131" s="299">
        <v>120</v>
      </c>
      <c r="D131" s="94"/>
      <c r="E131" s="94"/>
      <c r="F131" s="125" t="str">
        <f t="shared" si="1"/>
        <v>-</v>
      </c>
    </row>
    <row r="132" spans="1:6" s="3" customFormat="1" x14ac:dyDescent="0.2">
      <c r="A132" s="132" t="s">
        <v>2623</v>
      </c>
      <c r="B132" s="105" t="s">
        <v>2624</v>
      </c>
      <c r="C132" s="299">
        <v>121</v>
      </c>
      <c r="D132" s="94"/>
      <c r="E132" s="94"/>
      <c r="F132" s="125" t="str">
        <f t="shared" si="1"/>
        <v>-</v>
      </c>
    </row>
    <row r="133" spans="1:6" s="3" customFormat="1" x14ac:dyDescent="0.2">
      <c r="A133" s="132" t="s">
        <v>2625</v>
      </c>
      <c r="B133" s="105" t="s">
        <v>2626</v>
      </c>
      <c r="C133" s="299">
        <v>122</v>
      </c>
      <c r="D133" s="94"/>
      <c r="E133" s="94"/>
      <c r="F133" s="125" t="str">
        <f t="shared" si="1"/>
        <v>-</v>
      </c>
    </row>
    <row r="134" spans="1:6" s="3" customFormat="1" x14ac:dyDescent="0.2">
      <c r="A134" s="132" t="s">
        <v>2627</v>
      </c>
      <c r="B134" s="105" t="s">
        <v>2628</v>
      </c>
      <c r="C134" s="299">
        <v>123</v>
      </c>
      <c r="D134" s="94"/>
      <c r="E134" s="94"/>
      <c r="F134" s="125" t="str">
        <f t="shared" si="1"/>
        <v>-</v>
      </c>
    </row>
    <row r="135" spans="1:6" s="3" customFormat="1" x14ac:dyDescent="0.2">
      <c r="A135" s="132" t="s">
        <v>2629</v>
      </c>
      <c r="B135" s="105" t="s">
        <v>2630</v>
      </c>
      <c r="C135" s="299">
        <v>124</v>
      </c>
      <c r="D135" s="94"/>
      <c r="E135" s="94"/>
      <c r="F135" s="125" t="str">
        <f t="shared" si="1"/>
        <v>-</v>
      </c>
    </row>
    <row r="136" spans="1:6" s="3" customFormat="1" x14ac:dyDescent="0.2">
      <c r="A136" s="132" t="s">
        <v>2631</v>
      </c>
      <c r="B136" s="105" t="s">
        <v>2632</v>
      </c>
      <c r="C136" s="299">
        <v>125</v>
      </c>
      <c r="D136" s="97">
        <f>D137+D140+SUM(D141:D147)</f>
        <v>0</v>
      </c>
      <c r="E136" s="97">
        <f>E137+E140+SUM(E141:E147)</f>
        <v>0</v>
      </c>
      <c r="F136" s="125" t="str">
        <f t="shared" si="1"/>
        <v>-</v>
      </c>
    </row>
    <row r="137" spans="1:6" s="3" customFormat="1" x14ac:dyDescent="0.2">
      <c r="A137" s="132" t="s">
        <v>2633</v>
      </c>
      <c r="B137" s="105" t="s">
        <v>2634</v>
      </c>
      <c r="C137" s="299">
        <v>126</v>
      </c>
      <c r="D137" s="97">
        <f>SUM(D138:D139)</f>
        <v>0</v>
      </c>
      <c r="E137" s="97">
        <f>SUM(E138:E139)</f>
        <v>0</v>
      </c>
      <c r="F137" s="125" t="str">
        <f t="shared" si="1"/>
        <v>-</v>
      </c>
    </row>
    <row r="138" spans="1:6" s="3" customFormat="1" x14ac:dyDescent="0.2">
      <c r="A138" s="132" t="s">
        <v>2635</v>
      </c>
      <c r="B138" s="105" t="s">
        <v>2636</v>
      </c>
      <c r="C138" s="299">
        <v>127</v>
      </c>
      <c r="D138" s="94"/>
      <c r="E138" s="94"/>
      <c r="F138" s="125" t="str">
        <f t="shared" si="1"/>
        <v>-</v>
      </c>
    </row>
    <row r="139" spans="1:6" s="3" customFormat="1" x14ac:dyDescent="0.2">
      <c r="A139" s="132" t="s">
        <v>2637</v>
      </c>
      <c r="B139" s="105" t="s">
        <v>2638</v>
      </c>
      <c r="C139" s="299">
        <v>128</v>
      </c>
      <c r="D139" s="94"/>
      <c r="E139" s="94"/>
      <c r="F139" s="125" t="str">
        <f t="shared" si="1"/>
        <v>-</v>
      </c>
    </row>
    <row r="140" spans="1:6" s="3" customFormat="1" x14ac:dyDescent="0.2">
      <c r="A140" s="132" t="s">
        <v>2639</v>
      </c>
      <c r="B140" s="105" t="s">
        <v>2640</v>
      </c>
      <c r="C140" s="299">
        <v>129</v>
      </c>
      <c r="D140" s="94"/>
      <c r="E140" s="94"/>
      <c r="F140" s="125" t="str">
        <f t="shared" si="1"/>
        <v>-</v>
      </c>
    </row>
    <row r="141" spans="1:6" s="3" customFormat="1" x14ac:dyDescent="0.2">
      <c r="A141" s="132" t="s">
        <v>2641</v>
      </c>
      <c r="B141" s="105" t="s">
        <v>2642</v>
      </c>
      <c r="C141" s="299">
        <v>130</v>
      </c>
      <c r="D141" s="94"/>
      <c r="E141" s="94"/>
      <c r="F141" s="125" t="str">
        <f>IF(D141&gt;0,IF(E141/D141&gt;=100,"&gt;&gt;100",E141/D141*100),"-")</f>
        <v>-</v>
      </c>
    </row>
    <row r="142" spans="1:6" s="3" customFormat="1" x14ac:dyDescent="0.2">
      <c r="A142" s="132" t="s">
        <v>2643</v>
      </c>
      <c r="B142" s="105" t="s">
        <v>2644</v>
      </c>
      <c r="C142" s="299">
        <v>131</v>
      </c>
      <c r="D142" s="94"/>
      <c r="E142" s="94"/>
      <c r="F142" s="125" t="str">
        <f t="shared" ref="F142:F148" si="2">IF(D142&gt;0,IF(E142/D142&gt;=100,"&gt;&gt;100",E142/D142*100),"-")</f>
        <v>-</v>
      </c>
    </row>
    <row r="143" spans="1:6" s="3" customFormat="1" x14ac:dyDescent="0.2">
      <c r="A143" s="132" t="s">
        <v>2645</v>
      </c>
      <c r="B143" s="105" t="s">
        <v>2646</v>
      </c>
      <c r="C143" s="299">
        <v>132</v>
      </c>
      <c r="D143" s="94"/>
      <c r="E143" s="94"/>
      <c r="F143" s="125" t="str">
        <f t="shared" si="2"/>
        <v>-</v>
      </c>
    </row>
    <row r="144" spans="1:6" s="3" customFormat="1" x14ac:dyDescent="0.2">
      <c r="A144" s="132" t="s">
        <v>2647</v>
      </c>
      <c r="B144" s="105" t="s">
        <v>1624</v>
      </c>
      <c r="C144" s="299">
        <v>133</v>
      </c>
      <c r="D144" s="94"/>
      <c r="E144" s="94"/>
      <c r="F144" s="125" t="str">
        <f t="shared" si="2"/>
        <v>-</v>
      </c>
    </row>
    <row r="145" spans="1:7" s="3" customFormat="1" x14ac:dyDescent="0.2">
      <c r="A145" s="132" t="s">
        <v>2648</v>
      </c>
      <c r="B145" s="104" t="s">
        <v>2649</v>
      </c>
      <c r="C145" s="299">
        <v>134</v>
      </c>
      <c r="D145" s="94"/>
      <c r="E145" s="94"/>
      <c r="F145" s="125" t="str">
        <f t="shared" si="2"/>
        <v>-</v>
      </c>
    </row>
    <row r="146" spans="1:7" s="3" customFormat="1" x14ac:dyDescent="0.2">
      <c r="A146" s="132" t="s">
        <v>2650</v>
      </c>
      <c r="B146" s="105" t="s">
        <v>2651</v>
      </c>
      <c r="C146" s="299">
        <v>135</v>
      </c>
      <c r="D146" s="94"/>
      <c r="E146" s="94"/>
      <c r="F146" s="125" t="str">
        <f t="shared" si="2"/>
        <v>-</v>
      </c>
    </row>
    <row r="147" spans="1:7" s="3" customFormat="1" x14ac:dyDescent="0.2">
      <c r="A147" s="132" t="s">
        <v>2652</v>
      </c>
      <c r="B147" s="105" t="s">
        <v>2653</v>
      </c>
      <c r="C147" s="299">
        <v>136</v>
      </c>
      <c r="D147" s="94"/>
      <c r="E147" s="94"/>
      <c r="F147" s="125" t="str">
        <f t="shared" si="2"/>
        <v>-</v>
      </c>
    </row>
    <row r="148" spans="1:7" s="3" customFormat="1" x14ac:dyDescent="0.2">
      <c r="A148" s="307"/>
      <c r="B148" s="106" t="s">
        <v>2654</v>
      </c>
      <c r="C148" s="302">
        <v>137</v>
      </c>
      <c r="D148" s="107">
        <f>D12+D29+D35+D42+D82+D89+D96+D114+D121+D136</f>
        <v>0</v>
      </c>
      <c r="E148" s="107">
        <f>E12+E29+E35+E42+E82+E89+E96+E114+E121+E136</f>
        <v>0</v>
      </c>
      <c r="F148" s="126" t="str">
        <f t="shared" si="2"/>
        <v>-</v>
      </c>
    </row>
    <row r="149" spans="1:7" ht="15" customHeight="1" x14ac:dyDescent="0.2"/>
    <row r="150" spans="1:7" s="288" customFormat="1" ht="25.5" customHeight="1" x14ac:dyDescent="0.2">
      <c r="A150" s="287" t="s">
        <v>1872</v>
      </c>
      <c r="B150" s="287"/>
      <c r="D150" s="402" t="s">
        <v>1873</v>
      </c>
      <c r="E150" s="402"/>
      <c r="F150" s="287"/>
      <c r="G150" s="303"/>
    </row>
    <row r="151" spans="1:7" s="288" customFormat="1" ht="15" customHeight="1" x14ac:dyDescent="0.2">
      <c r="A151" s="287" t="str">
        <f>IF(RefStr!H25&lt;&gt;"", "Osoba za kontaktiranje: " &amp; RefStr!H25,"Osoba za kontaktiranje: _________________________________________")</f>
        <v>Osoba za kontaktiranje: MIRČIĆ VESNA</v>
      </c>
      <c r="B151" s="287"/>
      <c r="D151" s="289"/>
      <c r="E151" s="289"/>
      <c r="F151" s="287"/>
      <c r="G151" s="303"/>
    </row>
    <row r="152" spans="1:7" s="288" customFormat="1" ht="15" customHeight="1" x14ac:dyDescent="0.2">
      <c r="A152" s="287" t="str">
        <f>IF(RefStr!H27="","Telefon za kontakt: _________________","Telefon za kontakt: " &amp; RefStr!H27)</f>
        <v>Telefon za kontakt: 023/698-414</v>
      </c>
      <c r="B152" s="287"/>
      <c r="E152" s="287"/>
      <c r="F152" s="287"/>
      <c r="G152" s="303"/>
    </row>
    <row r="153" spans="1:7" s="288" customFormat="1" ht="15" customHeight="1" x14ac:dyDescent="0.2">
      <c r="A153" s="287" t="str">
        <f>IF(RefStr!H33="","Odgovorna osoba: _____________________________","Odgovorna osoba: " &amp; RefStr!H33)</f>
        <v>Odgovorna osoba: MARIN PERNJAK</v>
      </c>
      <c r="B153" s="287"/>
      <c r="C153" s="287"/>
      <c r="F153" s="287"/>
      <c r="G153" s="303"/>
    </row>
    <row r="154" spans="1:7" s="288" customFormat="1" ht="5.0999999999999996" customHeight="1" x14ac:dyDescent="0.2">
      <c r="A154" s="287"/>
      <c r="B154" s="287"/>
      <c r="C154" s="287"/>
      <c r="E154" s="287"/>
      <c r="F154" s="287"/>
      <c r="G154" s="303"/>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6" t="s">
        <v>772</v>
      </c>
      <c r="B1" s="417"/>
      <c r="C1" s="447" t="s">
        <v>2655</v>
      </c>
      <c r="D1" s="447"/>
      <c r="E1" s="447"/>
    </row>
    <row r="2" spans="1:6" s="279" customFormat="1" ht="48" customHeight="1" thickBot="1" x14ac:dyDescent="0.25">
      <c r="A2" s="444" t="s">
        <v>2656</v>
      </c>
      <c r="B2" s="445"/>
      <c r="C2" s="423"/>
      <c r="D2" s="442" t="s">
        <v>2657</v>
      </c>
      <c r="E2" s="443"/>
    </row>
    <row r="3" spans="1:6" ht="30" customHeight="1" x14ac:dyDescent="0.2">
      <c r="A3" s="446" t="str">
        <f>"za razdoblje "&amp;IF(RefStr!K10="","________________",TEXT(RefStr!K10,"d.mmmm yyyy.")&amp;" do "&amp;IF(RefStr!K12="","______________",TEXT(RefStr!K12,"d. mmmm yyyy.")))</f>
        <v>za razdoblje 1.travanj 2018. do 30. lipanj 2018.</v>
      </c>
      <c r="B3" s="446"/>
      <c r="C3" s="446"/>
    </row>
    <row r="4" spans="1:6" ht="15" customHeight="1" x14ac:dyDescent="0.2">
      <c r="A4" s="36" t="s">
        <v>776</v>
      </c>
      <c r="B4" s="409" t="str">
        <f>"RKP: "&amp;IF(RefStr!B6&lt;&gt;"",TEXT(INT(VALUE(RefStr!B6)),"00000"),"_____"&amp;",  "&amp;"MB: "&amp;IF(RefStr!B8&lt;&gt;"",TEXT(INT(VALUE(RefStr!B8)),"00000000"),"________")&amp;"  OIB: "&amp;IF(RefStr!K14&lt;&gt;"",RefStr!K14,"___________"))</f>
        <v>RKP: 34643</v>
      </c>
      <c r="C4" s="441"/>
      <c r="D4" s="411">
        <f>SUM(Skriveni!G1424:G1467)</f>
        <v>0</v>
      </c>
      <c r="E4" s="412"/>
    </row>
    <row r="5" spans="1:6" ht="15" customHeight="1" x14ac:dyDescent="0.2">
      <c r="B5" s="409" t="str">
        <f>"Naziv: "&amp;IF(RefStr!B10&lt;&gt;"",RefStr!B10,"_______________________________________")</f>
        <v>Naziv: OPĆINA KOLAN</v>
      </c>
      <c r="C5" s="441"/>
      <c r="D5" s="413" t="s">
        <v>777</v>
      </c>
      <c r="E5" s="413"/>
    </row>
    <row r="6" spans="1:6" ht="15" customHeight="1" x14ac:dyDescent="0.2">
      <c r="A6" s="24"/>
      <c r="B6" s="405" t="str">
        <f xml:space="preserve"> "Razina: " &amp; RefStr!B16 &amp; ", Razdjel: " &amp; TEXT(INT(VALUE(RefStr!B20)), "000")</f>
        <v>Razina: 22, Razdjel: 000</v>
      </c>
      <c r="C6" s="406"/>
      <c r="D6" s="406"/>
      <c r="E6" s="406"/>
      <c r="F6" s="406"/>
    </row>
    <row r="7" spans="1:6" ht="15" customHeight="1" x14ac:dyDescent="0.2">
      <c r="A7" s="24"/>
      <c r="B7" s="405" t="str">
        <f>"Djelatnost: " &amp; RefStr!B18 &amp; " " &amp; RefStr!C18</f>
        <v>Djelatnost: 8411 Opće djelatnosti javne uprave</v>
      </c>
      <c r="C7" s="406"/>
      <c r="D7" s="406"/>
      <c r="E7" s="406"/>
      <c r="F7" s="406"/>
    </row>
    <row r="8" spans="1:6" ht="12.95" customHeight="1" x14ac:dyDescent="0.2"/>
    <row r="9" spans="1:6" ht="12.95" customHeight="1" x14ac:dyDescent="0.2">
      <c r="A9" s="25"/>
      <c r="C9" s="290"/>
      <c r="D9" s="290"/>
    </row>
    <row r="10" spans="1:6" ht="38.25" customHeight="1" x14ac:dyDescent="0.2">
      <c r="A10" s="262" t="s">
        <v>779</v>
      </c>
      <c r="B10" s="257" t="s">
        <v>22</v>
      </c>
      <c r="C10" s="257" t="s">
        <v>1</v>
      </c>
      <c r="D10" s="291" t="s">
        <v>2658</v>
      </c>
      <c r="E10" s="292" t="s">
        <v>2659</v>
      </c>
    </row>
    <row r="11" spans="1:6" ht="12" customHeight="1" x14ac:dyDescent="0.2">
      <c r="A11" s="263">
        <v>1</v>
      </c>
      <c r="B11" s="258">
        <v>2</v>
      </c>
      <c r="C11" s="258">
        <v>3</v>
      </c>
      <c r="D11" s="258">
        <v>4</v>
      </c>
      <c r="E11" s="293">
        <v>5</v>
      </c>
    </row>
    <row r="12" spans="1:6" s="3" customFormat="1" ht="14.1" customHeight="1" x14ac:dyDescent="0.2">
      <c r="A12" s="294" t="s">
        <v>2660</v>
      </c>
      <c r="B12" s="295" t="s">
        <v>2661</v>
      </c>
      <c r="C12" s="296">
        <v>1</v>
      </c>
      <c r="D12" s="96">
        <f>D13+D29</f>
        <v>0</v>
      </c>
      <c r="E12" s="133">
        <f>E13+E29</f>
        <v>0</v>
      </c>
    </row>
    <row r="13" spans="1:6" s="3" customFormat="1" ht="14.1" customHeight="1" x14ac:dyDescent="0.2">
      <c r="A13" s="297" t="s">
        <v>2662</v>
      </c>
      <c r="B13" s="298" t="s">
        <v>2663</v>
      </c>
      <c r="C13" s="299">
        <v>2</v>
      </c>
      <c r="D13" s="97">
        <f>D14+D21</f>
        <v>0</v>
      </c>
      <c r="E13" s="134">
        <f>E14+E21</f>
        <v>0</v>
      </c>
    </row>
    <row r="14" spans="1:6" s="3" customFormat="1" ht="14.1" customHeight="1" x14ac:dyDescent="0.2">
      <c r="A14" s="297" t="s">
        <v>1095</v>
      </c>
      <c r="B14" s="298" t="s">
        <v>2664</v>
      </c>
      <c r="C14" s="299">
        <v>3</v>
      </c>
      <c r="D14" s="97">
        <f>SUM(D15:D20)</f>
        <v>0</v>
      </c>
      <c r="E14" s="134">
        <f>SUM(E15:E20)</f>
        <v>0</v>
      </c>
    </row>
    <row r="15" spans="1:6" s="3" customFormat="1" ht="14.1" customHeight="1" x14ac:dyDescent="0.2">
      <c r="A15" s="297" t="s">
        <v>1095</v>
      </c>
      <c r="B15" s="298" t="s">
        <v>2665</v>
      </c>
      <c r="C15" s="299">
        <v>4</v>
      </c>
      <c r="D15" s="94"/>
      <c r="E15" s="135"/>
    </row>
    <row r="16" spans="1:6" s="3" customFormat="1" ht="14.1" customHeight="1" x14ac:dyDescent="0.2">
      <c r="A16" s="297" t="s">
        <v>1095</v>
      </c>
      <c r="B16" s="298" t="s">
        <v>2666</v>
      </c>
      <c r="C16" s="299">
        <v>5</v>
      </c>
      <c r="D16" s="94"/>
      <c r="E16" s="135"/>
    </row>
    <row r="17" spans="1:5" s="3" customFormat="1" ht="14.1" customHeight="1" x14ac:dyDescent="0.2">
      <c r="A17" s="297" t="s">
        <v>1095</v>
      </c>
      <c r="B17" s="298" t="s">
        <v>1945</v>
      </c>
      <c r="C17" s="299">
        <v>6</v>
      </c>
      <c r="D17" s="94"/>
      <c r="E17" s="135"/>
    </row>
    <row r="18" spans="1:5" s="3" customFormat="1" ht="14.1" customHeight="1" x14ac:dyDescent="0.2">
      <c r="A18" s="297" t="s">
        <v>1095</v>
      </c>
      <c r="B18" s="298" t="s">
        <v>2667</v>
      </c>
      <c r="C18" s="299">
        <v>7</v>
      </c>
      <c r="D18" s="94"/>
      <c r="E18" s="135"/>
    </row>
    <row r="19" spans="1:5" s="3" customFormat="1" ht="14.1" customHeight="1" x14ac:dyDescent="0.2">
      <c r="A19" s="297" t="s">
        <v>1095</v>
      </c>
      <c r="B19" s="298" t="s">
        <v>2668</v>
      </c>
      <c r="C19" s="299">
        <v>8</v>
      </c>
      <c r="D19" s="94"/>
      <c r="E19" s="135"/>
    </row>
    <row r="20" spans="1:5" s="3" customFormat="1" ht="14.1" customHeight="1" x14ac:dyDescent="0.2">
      <c r="A20" s="297" t="s">
        <v>1095</v>
      </c>
      <c r="B20" s="298" t="s">
        <v>2669</v>
      </c>
      <c r="C20" s="299">
        <v>9</v>
      </c>
      <c r="D20" s="94"/>
      <c r="E20" s="135"/>
    </row>
    <row r="21" spans="1:5" s="3" customFormat="1" ht="14.1" customHeight="1" x14ac:dyDescent="0.2">
      <c r="A21" s="297" t="s">
        <v>1095</v>
      </c>
      <c r="B21" s="298" t="s">
        <v>2670</v>
      </c>
      <c r="C21" s="299">
        <v>10</v>
      </c>
      <c r="D21" s="97">
        <f>SUM(D22:D28)</f>
        <v>0</v>
      </c>
      <c r="E21" s="134">
        <f>SUM(E22:E28)</f>
        <v>0</v>
      </c>
    </row>
    <row r="22" spans="1:5" s="3" customFormat="1" ht="14.1" customHeight="1" x14ac:dyDescent="0.2">
      <c r="A22" s="297" t="s">
        <v>1095</v>
      </c>
      <c r="B22" s="298" t="s">
        <v>2671</v>
      </c>
      <c r="C22" s="299">
        <v>11</v>
      </c>
      <c r="D22" s="94"/>
      <c r="E22" s="135"/>
    </row>
    <row r="23" spans="1:5" s="3" customFormat="1" ht="14.1" customHeight="1" x14ac:dyDescent="0.2">
      <c r="A23" s="297" t="s">
        <v>1095</v>
      </c>
      <c r="B23" s="298" t="s">
        <v>2672</v>
      </c>
      <c r="C23" s="299">
        <v>12</v>
      </c>
      <c r="D23" s="94"/>
      <c r="E23" s="135"/>
    </row>
    <row r="24" spans="1:5" s="3" customFormat="1" ht="14.1" customHeight="1" x14ac:dyDescent="0.2">
      <c r="A24" s="297" t="s">
        <v>1095</v>
      </c>
      <c r="B24" s="298" t="s">
        <v>2673</v>
      </c>
      <c r="C24" s="299">
        <v>13</v>
      </c>
      <c r="D24" s="94"/>
      <c r="E24" s="135"/>
    </row>
    <row r="25" spans="1:5" s="3" customFormat="1" ht="14.1" customHeight="1" x14ac:dyDescent="0.2">
      <c r="A25" s="297" t="s">
        <v>1095</v>
      </c>
      <c r="B25" s="298" t="s">
        <v>2674</v>
      </c>
      <c r="C25" s="299">
        <v>14</v>
      </c>
      <c r="D25" s="94"/>
      <c r="E25" s="135"/>
    </row>
    <row r="26" spans="1:5" s="3" customFormat="1" ht="14.1" customHeight="1" x14ac:dyDescent="0.2">
      <c r="A26" s="297" t="s">
        <v>1095</v>
      </c>
      <c r="B26" s="298" t="s">
        <v>2675</v>
      </c>
      <c r="C26" s="299">
        <v>15</v>
      </c>
      <c r="D26" s="94"/>
      <c r="E26" s="135"/>
    </row>
    <row r="27" spans="1:5" s="3" customFormat="1" ht="14.1" customHeight="1" x14ac:dyDescent="0.2">
      <c r="A27" s="297" t="s">
        <v>1095</v>
      </c>
      <c r="B27" s="298" t="s">
        <v>2676</v>
      </c>
      <c r="C27" s="299">
        <v>16</v>
      </c>
      <c r="D27" s="94"/>
      <c r="E27" s="135"/>
    </row>
    <row r="28" spans="1:5" s="3" customFormat="1" ht="14.1" customHeight="1" x14ac:dyDescent="0.2">
      <c r="A28" s="297" t="s">
        <v>1095</v>
      </c>
      <c r="B28" s="298" t="s">
        <v>2147</v>
      </c>
      <c r="C28" s="299">
        <v>17</v>
      </c>
      <c r="D28" s="94"/>
      <c r="E28" s="135"/>
    </row>
    <row r="29" spans="1:5" s="3" customFormat="1" ht="14.1" customHeight="1" x14ac:dyDescent="0.2">
      <c r="A29" s="297" t="s">
        <v>2677</v>
      </c>
      <c r="B29" s="298" t="s">
        <v>2678</v>
      </c>
      <c r="C29" s="299">
        <v>18</v>
      </c>
      <c r="D29" s="97">
        <f>D30+D37</f>
        <v>0</v>
      </c>
      <c r="E29" s="134">
        <f>E30+E37</f>
        <v>0</v>
      </c>
    </row>
    <row r="30" spans="1:5" s="3" customFormat="1" ht="14.1" customHeight="1" x14ac:dyDescent="0.2">
      <c r="A30" s="297" t="s">
        <v>1095</v>
      </c>
      <c r="B30" s="298" t="s">
        <v>2679</v>
      </c>
      <c r="C30" s="299">
        <v>19</v>
      </c>
      <c r="D30" s="97">
        <f>SUM(D31:D36)</f>
        <v>0</v>
      </c>
      <c r="E30" s="134">
        <f>SUM(E31:E36)</f>
        <v>0</v>
      </c>
    </row>
    <row r="31" spans="1:5" s="3" customFormat="1" ht="14.1" customHeight="1" x14ac:dyDescent="0.2">
      <c r="A31" s="297" t="s">
        <v>1095</v>
      </c>
      <c r="B31" s="298" t="s">
        <v>2665</v>
      </c>
      <c r="C31" s="299">
        <v>20</v>
      </c>
      <c r="D31" s="94"/>
      <c r="E31" s="135"/>
    </row>
    <row r="32" spans="1:5" s="3" customFormat="1" ht="14.1" customHeight="1" x14ac:dyDescent="0.2">
      <c r="A32" s="297" t="s">
        <v>1095</v>
      </c>
      <c r="B32" s="298" t="s">
        <v>2666</v>
      </c>
      <c r="C32" s="299">
        <v>21</v>
      </c>
      <c r="D32" s="94"/>
      <c r="E32" s="135"/>
    </row>
    <row r="33" spans="1:5" s="3" customFormat="1" ht="14.1" customHeight="1" x14ac:dyDescent="0.2">
      <c r="A33" s="297" t="s">
        <v>1095</v>
      </c>
      <c r="B33" s="298" t="s">
        <v>1945</v>
      </c>
      <c r="C33" s="299">
        <v>22</v>
      </c>
      <c r="D33" s="94"/>
      <c r="E33" s="135"/>
    </row>
    <row r="34" spans="1:5" s="3" customFormat="1" ht="14.1" customHeight="1" x14ac:dyDescent="0.2">
      <c r="A34" s="297" t="s">
        <v>1095</v>
      </c>
      <c r="B34" s="298" t="s">
        <v>2667</v>
      </c>
      <c r="C34" s="299">
        <v>23</v>
      </c>
      <c r="D34" s="94"/>
      <c r="E34" s="135"/>
    </row>
    <row r="35" spans="1:5" s="3" customFormat="1" ht="14.1" customHeight="1" x14ac:dyDescent="0.2">
      <c r="A35" s="297" t="s">
        <v>1095</v>
      </c>
      <c r="B35" s="298" t="s">
        <v>2668</v>
      </c>
      <c r="C35" s="299">
        <v>24</v>
      </c>
      <c r="D35" s="94"/>
      <c r="E35" s="135"/>
    </row>
    <row r="36" spans="1:5" s="3" customFormat="1" ht="14.1" customHeight="1" x14ac:dyDescent="0.2">
      <c r="A36" s="297" t="s">
        <v>1095</v>
      </c>
      <c r="B36" s="298" t="s">
        <v>2669</v>
      </c>
      <c r="C36" s="299">
        <v>25</v>
      </c>
      <c r="D36" s="94"/>
      <c r="E36" s="135"/>
    </row>
    <row r="37" spans="1:5" s="3" customFormat="1" ht="14.1" customHeight="1" x14ac:dyDescent="0.2">
      <c r="A37" s="297" t="s">
        <v>1095</v>
      </c>
      <c r="B37" s="298" t="s">
        <v>2680</v>
      </c>
      <c r="C37" s="299">
        <v>26</v>
      </c>
      <c r="D37" s="97">
        <f>SUM(D38:D44)</f>
        <v>0</v>
      </c>
      <c r="E37" s="134">
        <f>SUM(E38:E44)</f>
        <v>0</v>
      </c>
    </row>
    <row r="38" spans="1:5" s="3" customFormat="1" ht="14.1" customHeight="1" x14ac:dyDescent="0.2">
      <c r="A38" s="297" t="s">
        <v>1095</v>
      </c>
      <c r="B38" s="298" t="s">
        <v>2671</v>
      </c>
      <c r="C38" s="299">
        <v>27</v>
      </c>
      <c r="D38" s="94"/>
      <c r="E38" s="135"/>
    </row>
    <row r="39" spans="1:5" s="3" customFormat="1" ht="14.1" customHeight="1" x14ac:dyDescent="0.2">
      <c r="A39" s="297" t="s">
        <v>1095</v>
      </c>
      <c r="B39" s="298" t="s">
        <v>2672</v>
      </c>
      <c r="C39" s="299">
        <v>28</v>
      </c>
      <c r="D39" s="94"/>
      <c r="E39" s="135"/>
    </row>
    <row r="40" spans="1:5" s="3" customFormat="1" ht="14.1" customHeight="1" x14ac:dyDescent="0.2">
      <c r="A40" s="297" t="s">
        <v>1095</v>
      </c>
      <c r="B40" s="298" t="s">
        <v>2673</v>
      </c>
      <c r="C40" s="299">
        <v>29</v>
      </c>
      <c r="D40" s="94"/>
      <c r="E40" s="135"/>
    </row>
    <row r="41" spans="1:5" s="3" customFormat="1" ht="14.1" customHeight="1" x14ac:dyDescent="0.2">
      <c r="A41" s="297" t="s">
        <v>1095</v>
      </c>
      <c r="B41" s="298" t="s">
        <v>2674</v>
      </c>
      <c r="C41" s="299">
        <v>30</v>
      </c>
      <c r="D41" s="94"/>
      <c r="E41" s="135"/>
    </row>
    <row r="42" spans="1:5" s="3" customFormat="1" ht="14.1" customHeight="1" x14ac:dyDescent="0.2">
      <c r="A42" s="297" t="s">
        <v>1095</v>
      </c>
      <c r="B42" s="298" t="s">
        <v>2675</v>
      </c>
      <c r="C42" s="299">
        <v>31</v>
      </c>
      <c r="D42" s="94"/>
      <c r="E42" s="135"/>
    </row>
    <row r="43" spans="1:5" s="3" customFormat="1" ht="14.1" customHeight="1" x14ac:dyDescent="0.2">
      <c r="A43" s="297" t="s">
        <v>1095</v>
      </c>
      <c r="B43" s="298" t="s">
        <v>2676</v>
      </c>
      <c r="C43" s="299">
        <v>32</v>
      </c>
      <c r="D43" s="94"/>
      <c r="E43" s="135"/>
    </row>
    <row r="44" spans="1:5" s="3" customFormat="1" ht="14.1" customHeight="1" x14ac:dyDescent="0.2">
      <c r="A44" s="297" t="s">
        <v>1095</v>
      </c>
      <c r="B44" s="298" t="s">
        <v>2147</v>
      </c>
      <c r="C44" s="299">
        <v>33</v>
      </c>
      <c r="D44" s="94"/>
      <c r="E44" s="135"/>
    </row>
    <row r="45" spans="1:5" s="3" customFormat="1" ht="14.1" customHeight="1" x14ac:dyDescent="0.2">
      <c r="A45" s="297" t="s">
        <v>2681</v>
      </c>
      <c r="B45" s="298" t="s">
        <v>2682</v>
      </c>
      <c r="C45" s="299">
        <v>34</v>
      </c>
      <c r="D45" s="97">
        <f>D46+D51</f>
        <v>0</v>
      </c>
      <c r="E45" s="134">
        <f>E46+E51</f>
        <v>0</v>
      </c>
    </row>
    <row r="46" spans="1:5" s="3" customFormat="1" ht="14.1" customHeight="1" x14ac:dyDescent="0.2">
      <c r="A46" s="297" t="s">
        <v>2683</v>
      </c>
      <c r="B46" s="298" t="s">
        <v>2684</v>
      </c>
      <c r="C46" s="299">
        <v>35</v>
      </c>
      <c r="D46" s="97">
        <f>SUM(D47:D50)</f>
        <v>0</v>
      </c>
      <c r="E46" s="134">
        <f>SUM(E47:E50)</f>
        <v>0</v>
      </c>
    </row>
    <row r="47" spans="1:5" s="3" customFormat="1" ht="14.1" customHeight="1" x14ac:dyDescent="0.2">
      <c r="A47" s="297" t="s">
        <v>1095</v>
      </c>
      <c r="B47" s="298" t="s">
        <v>2685</v>
      </c>
      <c r="C47" s="299">
        <v>36</v>
      </c>
      <c r="D47" s="94"/>
      <c r="E47" s="135"/>
    </row>
    <row r="48" spans="1:5" s="3" customFormat="1" ht="14.1" customHeight="1" x14ac:dyDescent="0.2">
      <c r="A48" s="297" t="s">
        <v>1095</v>
      </c>
      <c r="B48" s="298" t="s">
        <v>2181</v>
      </c>
      <c r="C48" s="299">
        <v>37</v>
      </c>
      <c r="D48" s="94"/>
      <c r="E48" s="135"/>
    </row>
    <row r="49" spans="1:7" s="3" customFormat="1" ht="14.1" customHeight="1" x14ac:dyDescent="0.2">
      <c r="A49" s="297" t="s">
        <v>1095</v>
      </c>
      <c r="B49" s="298" t="s">
        <v>2686</v>
      </c>
      <c r="C49" s="299">
        <v>38</v>
      </c>
      <c r="D49" s="94"/>
      <c r="E49" s="135"/>
    </row>
    <row r="50" spans="1:7" s="3" customFormat="1" ht="14.1" customHeight="1" x14ac:dyDescent="0.2">
      <c r="A50" s="297" t="s">
        <v>1095</v>
      </c>
      <c r="B50" s="298" t="s">
        <v>2687</v>
      </c>
      <c r="C50" s="299">
        <v>39</v>
      </c>
      <c r="D50" s="94"/>
      <c r="E50" s="135"/>
    </row>
    <row r="51" spans="1:7" s="3" customFormat="1" ht="14.1" customHeight="1" x14ac:dyDescent="0.2">
      <c r="A51" s="297" t="s">
        <v>2688</v>
      </c>
      <c r="B51" s="298" t="s">
        <v>2689</v>
      </c>
      <c r="C51" s="299">
        <v>40</v>
      </c>
      <c r="D51" s="97">
        <f>SUM(D52:D55)</f>
        <v>0</v>
      </c>
      <c r="E51" s="134">
        <f>SUM(E52:E55)</f>
        <v>0</v>
      </c>
    </row>
    <row r="52" spans="1:7" s="3" customFormat="1" ht="14.1" customHeight="1" x14ac:dyDescent="0.2">
      <c r="A52" s="297" t="s">
        <v>1095</v>
      </c>
      <c r="B52" s="298" t="s">
        <v>2685</v>
      </c>
      <c r="C52" s="299">
        <v>41</v>
      </c>
      <c r="D52" s="94"/>
      <c r="E52" s="135"/>
    </row>
    <row r="53" spans="1:7" s="3" customFormat="1" ht="14.1" customHeight="1" x14ac:dyDescent="0.2">
      <c r="A53" s="297" t="s">
        <v>1095</v>
      </c>
      <c r="B53" s="298" t="s">
        <v>2181</v>
      </c>
      <c r="C53" s="299">
        <v>42</v>
      </c>
      <c r="D53" s="94"/>
      <c r="E53" s="135"/>
    </row>
    <row r="54" spans="1:7" s="3" customFormat="1" ht="14.1" customHeight="1" x14ac:dyDescent="0.2">
      <c r="A54" s="297" t="s">
        <v>1095</v>
      </c>
      <c r="B54" s="298" t="s">
        <v>2686</v>
      </c>
      <c r="C54" s="299">
        <v>43</v>
      </c>
      <c r="D54" s="94"/>
      <c r="E54" s="135"/>
    </row>
    <row r="55" spans="1:7" s="3" customFormat="1" ht="14.1" customHeight="1" x14ac:dyDescent="0.2">
      <c r="A55" s="300"/>
      <c r="B55" s="301" t="s">
        <v>2687</v>
      </c>
      <c r="C55" s="302">
        <v>44</v>
      </c>
      <c r="D55" s="95"/>
      <c r="E55" s="136"/>
    </row>
    <row r="56" spans="1:7" ht="6.75" customHeight="1" x14ac:dyDescent="0.2"/>
    <row r="57" spans="1:7" x14ac:dyDescent="0.2"/>
    <row r="58" spans="1:7" s="288" customFormat="1" ht="25.5" customHeight="1" x14ac:dyDescent="0.2">
      <c r="A58" s="287" t="s">
        <v>1872</v>
      </c>
      <c r="B58" s="287"/>
      <c r="D58" s="402" t="s">
        <v>1873</v>
      </c>
      <c r="E58" s="402"/>
      <c r="F58" s="287"/>
      <c r="G58" s="303"/>
    </row>
    <row r="59" spans="1:7" s="288" customFormat="1" ht="15" customHeight="1" x14ac:dyDescent="0.2">
      <c r="A59" s="287" t="str">
        <f>IF(RefStr!H25&lt;&gt;"", "Osoba za kontaktiranje: " &amp; RefStr!H25,"Osoba za kontaktiranje: _________________________________________")</f>
        <v>Osoba za kontaktiranje: MIRČIĆ VESNA</v>
      </c>
      <c r="B59" s="287"/>
      <c r="D59" s="289"/>
      <c r="E59" s="289"/>
      <c r="F59" s="287"/>
      <c r="G59" s="303"/>
    </row>
    <row r="60" spans="1:7" s="288" customFormat="1" ht="15" customHeight="1" x14ac:dyDescent="0.2">
      <c r="A60" s="287" t="str">
        <f>IF(RefStr!H27="","Telefon za kontakt: _________________","Telefon za kontakt: " &amp; RefStr!H27)</f>
        <v>Telefon za kontakt: 023/698-414</v>
      </c>
      <c r="B60" s="287"/>
      <c r="F60" s="287"/>
      <c r="G60" s="303"/>
    </row>
    <row r="61" spans="1:7" s="288" customFormat="1" ht="15" customHeight="1" x14ac:dyDescent="0.2">
      <c r="A61" s="287" t="str">
        <f>IF(RefStr!H33="","Odgovorna osoba: _____________________________","Odgovorna osoba: " &amp; RefStr!H33)</f>
        <v>Odgovorna osoba: MARIN PERNJAK</v>
      </c>
      <c r="B61" s="287"/>
      <c r="C61" s="287"/>
      <c r="D61" s="287"/>
      <c r="E61" s="287"/>
      <c r="F61" s="287"/>
      <c r="G61" s="303"/>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workbookViewId="0">
      <pane ySplit="1" topLeftCell="A2" activePane="bottomLeft" state="frozen"/>
      <selection pane="bottomLeft" activeCell="A2" sqref="A2:B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0" customWidth="1"/>
    <col min="6" max="16384" width="0" style="280" hidden="1"/>
  </cols>
  <sheetData>
    <row r="1" spans="1:5" s="18" customFormat="1" ht="20.100000000000001" customHeight="1" thickBot="1" x14ac:dyDescent="0.25">
      <c r="A1" s="425" t="s">
        <v>772</v>
      </c>
      <c r="B1" s="426"/>
      <c r="C1" s="454" t="s">
        <v>2690</v>
      </c>
      <c r="D1" s="454"/>
    </row>
    <row r="2" spans="1:5" s="279" customFormat="1" ht="39.950000000000003" customHeight="1" thickBot="1" x14ac:dyDescent="0.25">
      <c r="A2" s="450" t="s">
        <v>2691</v>
      </c>
      <c r="B2" s="451"/>
      <c r="C2" s="429" t="s">
        <v>2692</v>
      </c>
      <c r="D2" s="449"/>
    </row>
    <row r="3" spans="1:5" ht="30" customHeight="1" x14ac:dyDescent="0.2">
      <c r="A3" s="452" t="str">
        <f>"za razdoblje "&amp;IF(RefStr!K10="","________________",TEXT(RefStr!K10,"d.mmmm yyyy.")&amp;" do "&amp;IF(RefStr!K12="","______________",TEXT(RefStr!K12,"d. mmmm yyyy.")))</f>
        <v>za razdoblje 1.travanj 2018. do 30. lipanj 2018.</v>
      </c>
      <c r="B3" s="453"/>
      <c r="C3" s="280"/>
      <c r="D3" s="280"/>
    </row>
    <row r="4" spans="1:5" s="23" customFormat="1" ht="15" customHeight="1" x14ac:dyDescent="0.2">
      <c r="A4" s="36" t="s">
        <v>776</v>
      </c>
      <c r="B4" s="98" t="str">
        <f>"RKP: "&amp;IF(RefStr!B6&lt;&gt;"",TEXT(INT(VALUE(RefStr!B6)),"00000"),"_____"&amp;",  "&amp;"MB: "&amp;IF(RefStr!B8&lt;&gt;"",TEXT(INT(VALUE(RefStr!B8)),"00000000"),"________")&amp;"  OIB: "&amp;IF(RefStr!K14&lt;&gt;"",RefStr!K14,"___________"))</f>
        <v>RKP: 34643</v>
      </c>
      <c r="C4" s="411">
        <f>SUM(Skriveni!G1468:G1561)</f>
        <v>586978.64900000009</v>
      </c>
      <c r="D4" s="412"/>
    </row>
    <row r="5" spans="1:5" s="23" customFormat="1" ht="15" customHeight="1" x14ac:dyDescent="0.2">
      <c r="B5" s="98" t="str">
        <f>"Naziv: "&amp;IF(RefStr!B10&lt;&gt;"",RefStr!B10,"_______________________________________")</f>
        <v>Naziv: OPĆINA KOLAN</v>
      </c>
      <c r="C5" s="413" t="s">
        <v>777</v>
      </c>
      <c r="D5" s="413"/>
    </row>
    <row r="6" spans="1:5" s="23" customFormat="1" ht="15" customHeight="1" x14ac:dyDescent="0.2">
      <c r="A6" s="24"/>
      <c r="B6" s="405" t="str">
        <f xml:space="preserve"> "Razina: " &amp; RefStr!B16 &amp; ", Razdjel: " &amp; TEXT(INT(VALUE(RefStr!B20)), "000")</f>
        <v>Razina: 22, Razdjel: 000</v>
      </c>
      <c r="C6" s="448"/>
      <c r="D6" s="448"/>
      <c r="E6" s="281"/>
    </row>
    <row r="7" spans="1:5" s="23" customFormat="1" ht="15" customHeight="1" x14ac:dyDescent="0.2">
      <c r="A7" s="24"/>
      <c r="B7" s="405" t="str">
        <f>"Djelatnost: " &amp; RefStr!B18 &amp; " " &amp; RefStr!C18</f>
        <v>Djelatnost: 8411 Opće djelatnosti javne uprave</v>
      </c>
      <c r="C7" s="448"/>
      <c r="D7" s="448"/>
      <c r="E7" s="281"/>
    </row>
    <row r="8" spans="1:5" ht="5.0999999999999996" customHeight="1" x14ac:dyDescent="0.2">
      <c r="A8" s="280"/>
      <c r="B8" s="280"/>
      <c r="C8" s="280"/>
      <c r="D8" s="280"/>
    </row>
    <row r="9" spans="1:5" ht="12.95" customHeight="1" x14ac:dyDescent="0.2">
      <c r="A9" s="280"/>
      <c r="B9" s="280"/>
      <c r="C9" s="280"/>
      <c r="D9" s="282" t="s">
        <v>778</v>
      </c>
    </row>
    <row r="10" spans="1:5" s="2" customFormat="1" ht="23.25" customHeight="1" x14ac:dyDescent="0.2">
      <c r="A10" s="262" t="s">
        <v>779</v>
      </c>
      <c r="B10" s="257" t="s">
        <v>1856</v>
      </c>
      <c r="C10" s="257" t="s">
        <v>1</v>
      </c>
      <c r="D10" s="137" t="s">
        <v>2693</v>
      </c>
    </row>
    <row r="11" spans="1:5" s="2" customFormat="1" ht="12" customHeight="1" x14ac:dyDescent="0.2">
      <c r="A11" s="263">
        <v>1</v>
      </c>
      <c r="B11" s="258">
        <v>2</v>
      </c>
      <c r="C11" s="258">
        <v>3</v>
      </c>
      <c r="D11" s="138">
        <v>4</v>
      </c>
    </row>
    <row r="12" spans="1:5" s="2" customFormat="1" x14ac:dyDescent="0.2">
      <c r="A12" s="264"/>
      <c r="B12" s="265" t="s">
        <v>2694</v>
      </c>
      <c r="C12" s="259">
        <v>1</v>
      </c>
      <c r="D12" s="139">
        <v>1982095</v>
      </c>
    </row>
    <row r="13" spans="1:5" s="2" customFormat="1" x14ac:dyDescent="0.2">
      <c r="A13" s="266"/>
      <c r="B13" s="267" t="s">
        <v>2695</v>
      </c>
      <c r="C13" s="260">
        <v>2</v>
      </c>
      <c r="D13" s="140">
        <f>D14+D15+D23+D24</f>
        <v>4982986</v>
      </c>
    </row>
    <row r="14" spans="1:5" s="2" customFormat="1" x14ac:dyDescent="0.2">
      <c r="A14" s="266"/>
      <c r="B14" s="267" t="s">
        <v>2696</v>
      </c>
      <c r="C14" s="260">
        <v>3</v>
      </c>
      <c r="D14" s="141">
        <v>0</v>
      </c>
    </row>
    <row r="15" spans="1:5" s="2" customFormat="1" x14ac:dyDescent="0.2">
      <c r="A15" s="266" t="s">
        <v>2158</v>
      </c>
      <c r="B15" s="267" t="s">
        <v>2697</v>
      </c>
      <c r="C15" s="260">
        <v>4</v>
      </c>
      <c r="D15" s="140">
        <f>SUM(D16:D22)</f>
        <v>3868500</v>
      </c>
    </row>
    <row r="16" spans="1:5" s="2" customFormat="1" x14ac:dyDescent="0.2">
      <c r="A16" s="268" t="s">
        <v>2160</v>
      </c>
      <c r="B16" s="269" t="s">
        <v>2161</v>
      </c>
      <c r="C16" s="260">
        <v>5</v>
      </c>
      <c r="D16" s="141">
        <v>554206</v>
      </c>
    </row>
    <row r="17" spans="1:4" s="2" customFormat="1" x14ac:dyDescent="0.2">
      <c r="A17" s="268" t="s">
        <v>2162</v>
      </c>
      <c r="B17" s="269" t="s">
        <v>2163</v>
      </c>
      <c r="C17" s="260">
        <v>6</v>
      </c>
      <c r="D17" s="141">
        <v>3229011</v>
      </c>
    </row>
    <row r="18" spans="1:4" s="2" customFormat="1" x14ac:dyDescent="0.2">
      <c r="A18" s="268" t="s">
        <v>2164</v>
      </c>
      <c r="B18" s="269" t="s">
        <v>2698</v>
      </c>
      <c r="C18" s="260">
        <v>7</v>
      </c>
      <c r="D18" s="141">
        <v>3150</v>
      </c>
    </row>
    <row r="19" spans="1:4" s="2" customFormat="1" x14ac:dyDescent="0.2">
      <c r="A19" s="268" t="s">
        <v>2172</v>
      </c>
      <c r="B19" s="269" t="s">
        <v>2173</v>
      </c>
      <c r="C19" s="260">
        <v>8</v>
      </c>
      <c r="D19" s="141">
        <v>0</v>
      </c>
    </row>
    <row r="20" spans="1:4" s="2" customFormat="1" x14ac:dyDescent="0.2">
      <c r="A20" s="268" t="s">
        <v>2174</v>
      </c>
      <c r="B20" s="269" t="s">
        <v>2175</v>
      </c>
      <c r="C20" s="260">
        <v>9</v>
      </c>
      <c r="D20" s="141">
        <v>82133</v>
      </c>
    </row>
    <row r="21" spans="1:4" s="2" customFormat="1" x14ac:dyDescent="0.2">
      <c r="A21" s="268" t="s">
        <v>2176</v>
      </c>
      <c r="B21" s="269" t="s">
        <v>2177</v>
      </c>
      <c r="C21" s="260">
        <v>10</v>
      </c>
      <c r="D21" s="141">
        <v>0</v>
      </c>
    </row>
    <row r="22" spans="1:4" s="2" customFormat="1" x14ac:dyDescent="0.2">
      <c r="A22" s="268" t="s">
        <v>2178</v>
      </c>
      <c r="B22" s="269" t="s">
        <v>2179</v>
      </c>
      <c r="C22" s="260">
        <v>11</v>
      </c>
      <c r="D22" s="141">
        <v>0</v>
      </c>
    </row>
    <row r="23" spans="1:4" s="2" customFormat="1" x14ac:dyDescent="0.2">
      <c r="A23" s="266" t="s">
        <v>2180</v>
      </c>
      <c r="B23" s="267" t="s">
        <v>2181</v>
      </c>
      <c r="C23" s="260">
        <v>12</v>
      </c>
      <c r="D23" s="141">
        <v>1114486</v>
      </c>
    </row>
    <row r="24" spans="1:4" s="2" customFormat="1" x14ac:dyDescent="0.2">
      <c r="A24" s="266" t="s">
        <v>2699</v>
      </c>
      <c r="B24" s="267" t="s">
        <v>2700</v>
      </c>
      <c r="C24" s="260">
        <v>13</v>
      </c>
      <c r="D24" s="140">
        <f>SUM(D25:D29)</f>
        <v>0</v>
      </c>
    </row>
    <row r="25" spans="1:4" s="2" customFormat="1" x14ac:dyDescent="0.2">
      <c r="A25" s="266">
        <v>251.25299999999999</v>
      </c>
      <c r="B25" s="269" t="s">
        <v>2701</v>
      </c>
      <c r="C25" s="260">
        <v>14</v>
      </c>
      <c r="D25" s="141">
        <v>0</v>
      </c>
    </row>
    <row r="26" spans="1:4" s="2" customFormat="1" x14ac:dyDescent="0.2">
      <c r="A26" s="266" t="s">
        <v>2702</v>
      </c>
      <c r="B26" s="269" t="s">
        <v>2192</v>
      </c>
      <c r="C26" s="260">
        <v>15</v>
      </c>
      <c r="D26" s="141">
        <v>0</v>
      </c>
    </row>
    <row r="27" spans="1:4" s="2" customFormat="1" x14ac:dyDescent="0.2">
      <c r="A27" s="266" t="s">
        <v>2703</v>
      </c>
      <c r="B27" s="269" t="s">
        <v>2196</v>
      </c>
      <c r="C27" s="260">
        <v>16</v>
      </c>
      <c r="D27" s="141">
        <v>0</v>
      </c>
    </row>
    <row r="28" spans="1:4" s="2" customFormat="1" ht="19.5" x14ac:dyDescent="0.2">
      <c r="A28" s="270" t="s">
        <v>2704</v>
      </c>
      <c r="B28" s="269" t="s">
        <v>2705</v>
      </c>
      <c r="C28" s="260">
        <v>17</v>
      </c>
      <c r="D28" s="141">
        <v>0</v>
      </c>
    </row>
    <row r="29" spans="1:4" s="2" customFormat="1" ht="19.5" x14ac:dyDescent="0.2">
      <c r="A29" s="270" t="s">
        <v>2706</v>
      </c>
      <c r="B29" s="269" t="s">
        <v>2707</v>
      </c>
      <c r="C29" s="260">
        <v>18</v>
      </c>
      <c r="D29" s="141">
        <v>0</v>
      </c>
    </row>
    <row r="30" spans="1:4" s="2" customFormat="1" x14ac:dyDescent="0.2">
      <c r="A30" s="268"/>
      <c r="B30" s="267" t="s">
        <v>2708</v>
      </c>
      <c r="C30" s="260">
        <v>19</v>
      </c>
      <c r="D30" s="140">
        <f>D31+D32+D40+D41</f>
        <v>6205267</v>
      </c>
    </row>
    <row r="31" spans="1:4" s="2" customFormat="1" x14ac:dyDescent="0.2">
      <c r="A31" s="268"/>
      <c r="B31" s="267" t="s">
        <v>2696</v>
      </c>
      <c r="C31" s="260">
        <v>20</v>
      </c>
      <c r="D31" s="141">
        <v>0</v>
      </c>
    </row>
    <row r="32" spans="1:4" s="2" customFormat="1" x14ac:dyDescent="0.2">
      <c r="A32" s="266" t="s">
        <v>2158</v>
      </c>
      <c r="B32" s="267" t="s">
        <v>2709</v>
      </c>
      <c r="C32" s="260">
        <v>21</v>
      </c>
      <c r="D32" s="140">
        <f>SUM(D33:D39)</f>
        <v>4051596</v>
      </c>
    </row>
    <row r="33" spans="1:4" s="2" customFormat="1" x14ac:dyDescent="0.2">
      <c r="A33" s="268" t="s">
        <v>2160</v>
      </c>
      <c r="B33" s="269" t="s">
        <v>2161</v>
      </c>
      <c r="C33" s="260">
        <v>22</v>
      </c>
      <c r="D33" s="141">
        <v>494709</v>
      </c>
    </row>
    <row r="34" spans="1:4" s="2" customFormat="1" x14ac:dyDescent="0.2">
      <c r="A34" s="268" t="s">
        <v>2162</v>
      </c>
      <c r="B34" s="269" t="s">
        <v>2163</v>
      </c>
      <c r="C34" s="260">
        <v>23</v>
      </c>
      <c r="D34" s="141">
        <v>3465161</v>
      </c>
    </row>
    <row r="35" spans="1:4" s="2" customFormat="1" x14ac:dyDescent="0.2">
      <c r="A35" s="268" t="s">
        <v>2164</v>
      </c>
      <c r="B35" s="269" t="s">
        <v>2698</v>
      </c>
      <c r="C35" s="260">
        <v>24</v>
      </c>
      <c r="D35" s="141">
        <v>3530</v>
      </c>
    </row>
    <row r="36" spans="1:4" s="2" customFormat="1" x14ac:dyDescent="0.2">
      <c r="A36" s="268" t="s">
        <v>2172</v>
      </c>
      <c r="B36" s="269" t="s">
        <v>2173</v>
      </c>
      <c r="C36" s="260">
        <v>25</v>
      </c>
      <c r="D36" s="141">
        <v>0</v>
      </c>
    </row>
    <row r="37" spans="1:4" s="2" customFormat="1" x14ac:dyDescent="0.2">
      <c r="A37" s="268" t="s">
        <v>2174</v>
      </c>
      <c r="B37" s="269" t="s">
        <v>2175</v>
      </c>
      <c r="C37" s="260">
        <v>26</v>
      </c>
      <c r="D37" s="141">
        <v>88196</v>
      </c>
    </row>
    <row r="38" spans="1:4" s="2" customFormat="1" x14ac:dyDescent="0.2">
      <c r="A38" s="268" t="s">
        <v>2176</v>
      </c>
      <c r="B38" s="269" t="s">
        <v>2177</v>
      </c>
      <c r="C38" s="260">
        <v>27</v>
      </c>
      <c r="D38" s="141">
        <v>0</v>
      </c>
    </row>
    <row r="39" spans="1:4" s="2" customFormat="1" x14ac:dyDescent="0.2">
      <c r="A39" s="268" t="s">
        <v>2178</v>
      </c>
      <c r="B39" s="269" t="s">
        <v>2179</v>
      </c>
      <c r="C39" s="260">
        <v>28</v>
      </c>
      <c r="D39" s="141">
        <v>0</v>
      </c>
    </row>
    <row r="40" spans="1:4" s="2" customFormat="1" x14ac:dyDescent="0.2">
      <c r="A40" s="271" t="s">
        <v>2180</v>
      </c>
      <c r="B40" s="267" t="s">
        <v>2181</v>
      </c>
      <c r="C40" s="260">
        <v>29</v>
      </c>
      <c r="D40" s="141">
        <v>2153671</v>
      </c>
    </row>
    <row r="41" spans="1:4" s="2" customFormat="1" x14ac:dyDescent="0.2">
      <c r="A41" s="271" t="s">
        <v>2699</v>
      </c>
      <c r="B41" s="267" t="s">
        <v>2710</v>
      </c>
      <c r="C41" s="260">
        <v>30</v>
      </c>
      <c r="D41" s="140">
        <f>SUM(D42:D46)</f>
        <v>0</v>
      </c>
    </row>
    <row r="42" spans="1:4" s="2" customFormat="1" x14ac:dyDescent="0.2">
      <c r="A42" s="272">
        <v>251.25299999999999</v>
      </c>
      <c r="B42" s="269" t="s">
        <v>2701</v>
      </c>
      <c r="C42" s="260">
        <v>31</v>
      </c>
      <c r="D42" s="141">
        <v>0</v>
      </c>
    </row>
    <row r="43" spans="1:4" s="2" customFormat="1" x14ac:dyDescent="0.2">
      <c r="A43" s="272" t="s">
        <v>2702</v>
      </c>
      <c r="B43" s="269" t="s">
        <v>2192</v>
      </c>
      <c r="C43" s="260">
        <v>32</v>
      </c>
      <c r="D43" s="141">
        <v>0</v>
      </c>
    </row>
    <row r="44" spans="1:4" s="2" customFormat="1" x14ac:dyDescent="0.2">
      <c r="A44" s="268" t="s">
        <v>2703</v>
      </c>
      <c r="B44" s="269" t="s">
        <v>2196</v>
      </c>
      <c r="C44" s="260">
        <v>33</v>
      </c>
      <c r="D44" s="141">
        <v>0</v>
      </c>
    </row>
    <row r="45" spans="1:4" s="2" customFormat="1" ht="19.5" x14ac:dyDescent="0.2">
      <c r="A45" s="270" t="s">
        <v>2711</v>
      </c>
      <c r="B45" s="269" t="s">
        <v>2705</v>
      </c>
      <c r="C45" s="260">
        <v>34</v>
      </c>
      <c r="D45" s="141">
        <v>0</v>
      </c>
    </row>
    <row r="46" spans="1:4" s="2" customFormat="1" ht="19.5" x14ac:dyDescent="0.2">
      <c r="A46" s="273" t="s">
        <v>2706</v>
      </c>
      <c r="B46" s="269" t="s">
        <v>2707</v>
      </c>
      <c r="C46" s="260">
        <v>35</v>
      </c>
      <c r="D46" s="141">
        <v>0</v>
      </c>
    </row>
    <row r="47" spans="1:4" s="2" customFormat="1" x14ac:dyDescent="0.2">
      <c r="A47" s="272"/>
      <c r="B47" s="267" t="s">
        <v>2712</v>
      </c>
      <c r="C47" s="260">
        <v>36</v>
      </c>
      <c r="D47" s="140">
        <f>D12+D13-D30</f>
        <v>759814</v>
      </c>
    </row>
    <row r="48" spans="1:4" s="2" customFormat="1" x14ac:dyDescent="0.2">
      <c r="A48" s="274"/>
      <c r="B48" s="267" t="s">
        <v>2713</v>
      </c>
      <c r="C48" s="260">
        <v>37</v>
      </c>
      <c r="D48" s="140">
        <f>D49+D54+D90+D95</f>
        <v>746590</v>
      </c>
    </row>
    <row r="49" spans="1:4" s="2" customFormat="1" x14ac:dyDescent="0.2">
      <c r="A49" s="272"/>
      <c r="B49" s="267" t="s">
        <v>2714</v>
      </c>
      <c r="C49" s="260">
        <v>38</v>
      </c>
      <c r="D49" s="140">
        <f>SUM(D50:D53)</f>
        <v>0</v>
      </c>
    </row>
    <row r="50" spans="1:4" s="2" customFormat="1" x14ac:dyDescent="0.2">
      <c r="A50" s="266"/>
      <c r="B50" s="269" t="s">
        <v>2715</v>
      </c>
      <c r="C50" s="260">
        <v>39</v>
      </c>
      <c r="D50" s="141">
        <v>0</v>
      </c>
    </row>
    <row r="51" spans="1:4" s="2" customFormat="1" x14ac:dyDescent="0.2">
      <c r="A51" s="268"/>
      <c r="B51" s="269" t="s">
        <v>2716</v>
      </c>
      <c r="C51" s="260">
        <v>40</v>
      </c>
      <c r="D51" s="141">
        <v>0</v>
      </c>
    </row>
    <row r="52" spans="1:4" s="2" customFormat="1" x14ac:dyDescent="0.2">
      <c r="A52" s="268"/>
      <c r="B52" s="269" t="s">
        <v>2717</v>
      </c>
      <c r="C52" s="260">
        <v>41</v>
      </c>
      <c r="D52" s="141">
        <v>0</v>
      </c>
    </row>
    <row r="53" spans="1:4" s="2" customFormat="1" x14ac:dyDescent="0.2">
      <c r="A53" s="268"/>
      <c r="B53" s="269" t="s">
        <v>2718</v>
      </c>
      <c r="C53" s="260">
        <v>42</v>
      </c>
      <c r="D53" s="141">
        <v>0</v>
      </c>
    </row>
    <row r="54" spans="1:4" s="2" customFormat="1" x14ac:dyDescent="0.2">
      <c r="A54" s="266" t="s">
        <v>2158</v>
      </c>
      <c r="B54" s="267" t="s">
        <v>2719</v>
      </c>
      <c r="C54" s="260">
        <v>43</v>
      </c>
      <c r="D54" s="140">
        <f>D55+D60+D65+D70+D75+D80+D85</f>
        <v>625106</v>
      </c>
    </row>
    <row r="55" spans="1:4" s="2" customFormat="1" x14ac:dyDescent="0.2">
      <c r="A55" s="266" t="s">
        <v>2160</v>
      </c>
      <c r="B55" s="267" t="s">
        <v>2720</v>
      </c>
      <c r="C55" s="260">
        <v>44</v>
      </c>
      <c r="D55" s="140">
        <f>SUM(D56:D59)</f>
        <v>118310</v>
      </c>
    </row>
    <row r="56" spans="1:4" s="2" customFormat="1" x14ac:dyDescent="0.2">
      <c r="A56" s="272"/>
      <c r="B56" s="269" t="s">
        <v>2715</v>
      </c>
      <c r="C56" s="260">
        <v>45</v>
      </c>
      <c r="D56" s="141">
        <v>118310</v>
      </c>
    </row>
    <row r="57" spans="1:4" s="2" customFormat="1" x14ac:dyDescent="0.2">
      <c r="A57" s="272"/>
      <c r="B57" s="269" t="s">
        <v>2716</v>
      </c>
      <c r="C57" s="260">
        <v>46</v>
      </c>
      <c r="D57" s="141">
        <v>0</v>
      </c>
    </row>
    <row r="58" spans="1:4" s="2" customFormat="1" x14ac:dyDescent="0.2">
      <c r="A58" s="271"/>
      <c r="B58" s="269" t="s">
        <v>2717</v>
      </c>
      <c r="C58" s="260">
        <v>47</v>
      </c>
      <c r="D58" s="141">
        <v>0</v>
      </c>
    </row>
    <row r="59" spans="1:4" s="2" customFormat="1" x14ac:dyDescent="0.2">
      <c r="A59" s="272"/>
      <c r="B59" s="269" t="s">
        <v>2718</v>
      </c>
      <c r="C59" s="260">
        <v>48</v>
      </c>
      <c r="D59" s="141">
        <v>0</v>
      </c>
    </row>
    <row r="60" spans="1:4" s="2" customFormat="1" x14ac:dyDescent="0.2">
      <c r="A60" s="266" t="s">
        <v>2162</v>
      </c>
      <c r="B60" s="267" t="s">
        <v>2721</v>
      </c>
      <c r="C60" s="260">
        <v>49</v>
      </c>
      <c r="D60" s="140">
        <f>SUM(D61:D64)</f>
        <v>487083</v>
      </c>
    </row>
    <row r="61" spans="1:4" s="2" customFormat="1" x14ac:dyDescent="0.2">
      <c r="A61" s="268"/>
      <c r="B61" s="269" t="s">
        <v>2715</v>
      </c>
      <c r="C61" s="260">
        <v>50</v>
      </c>
      <c r="D61" s="141">
        <v>473176</v>
      </c>
    </row>
    <row r="62" spans="1:4" s="2" customFormat="1" x14ac:dyDescent="0.2">
      <c r="A62" s="268"/>
      <c r="B62" s="269" t="s">
        <v>2716</v>
      </c>
      <c r="C62" s="260">
        <v>51</v>
      </c>
      <c r="D62" s="141">
        <v>13907</v>
      </c>
    </row>
    <row r="63" spans="1:4" s="2" customFormat="1" x14ac:dyDescent="0.2">
      <c r="A63" s="268"/>
      <c r="B63" s="269" t="s">
        <v>2717</v>
      </c>
      <c r="C63" s="260">
        <v>52</v>
      </c>
      <c r="D63" s="141">
        <v>0</v>
      </c>
    </row>
    <row r="64" spans="1:4" s="2" customFormat="1" x14ac:dyDescent="0.2">
      <c r="A64" s="268"/>
      <c r="B64" s="269" t="s">
        <v>2718</v>
      </c>
      <c r="C64" s="260">
        <v>53</v>
      </c>
      <c r="D64" s="141">
        <v>0</v>
      </c>
    </row>
    <row r="65" spans="1:4" s="2" customFormat="1" x14ac:dyDescent="0.2">
      <c r="A65" s="266" t="s">
        <v>2164</v>
      </c>
      <c r="B65" s="267" t="s">
        <v>2722</v>
      </c>
      <c r="C65" s="260">
        <v>54</v>
      </c>
      <c r="D65" s="140">
        <f>SUM(D66:D69)</f>
        <v>1464</v>
      </c>
    </row>
    <row r="66" spans="1:4" s="2" customFormat="1" x14ac:dyDescent="0.2">
      <c r="A66" s="272"/>
      <c r="B66" s="269" t="s">
        <v>2715</v>
      </c>
      <c r="C66" s="260">
        <v>55</v>
      </c>
      <c r="D66" s="141">
        <v>1330</v>
      </c>
    </row>
    <row r="67" spans="1:4" s="2" customFormat="1" x14ac:dyDescent="0.2">
      <c r="A67" s="272"/>
      <c r="B67" s="269" t="s">
        <v>2716</v>
      </c>
      <c r="C67" s="260">
        <v>56</v>
      </c>
      <c r="D67" s="141">
        <v>134</v>
      </c>
    </row>
    <row r="68" spans="1:4" s="2" customFormat="1" x14ac:dyDescent="0.2">
      <c r="A68" s="271"/>
      <c r="B68" s="269" t="s">
        <v>2717</v>
      </c>
      <c r="C68" s="260">
        <v>57</v>
      </c>
      <c r="D68" s="141">
        <v>0</v>
      </c>
    </row>
    <row r="69" spans="1:4" s="2" customFormat="1" x14ac:dyDescent="0.2">
      <c r="A69" s="272"/>
      <c r="B69" s="269" t="s">
        <v>2718</v>
      </c>
      <c r="C69" s="260">
        <v>58</v>
      </c>
      <c r="D69" s="141">
        <v>0</v>
      </c>
    </row>
    <row r="70" spans="1:4" s="2" customFormat="1" x14ac:dyDescent="0.2">
      <c r="A70" s="266" t="s">
        <v>2172</v>
      </c>
      <c r="B70" s="267" t="s">
        <v>2723</v>
      </c>
      <c r="C70" s="260">
        <v>59</v>
      </c>
      <c r="D70" s="140">
        <f>SUM(D71:D74)</f>
        <v>0</v>
      </c>
    </row>
    <row r="71" spans="1:4" s="2" customFormat="1" x14ac:dyDescent="0.2">
      <c r="A71" s="268"/>
      <c r="B71" s="269" t="s">
        <v>2715</v>
      </c>
      <c r="C71" s="260">
        <v>60</v>
      </c>
      <c r="D71" s="141">
        <v>0</v>
      </c>
    </row>
    <row r="72" spans="1:4" s="2" customFormat="1" x14ac:dyDescent="0.2">
      <c r="A72" s="268"/>
      <c r="B72" s="269" t="s">
        <v>2716</v>
      </c>
      <c r="C72" s="260">
        <v>61</v>
      </c>
      <c r="D72" s="141">
        <v>0</v>
      </c>
    </row>
    <row r="73" spans="1:4" s="2" customFormat="1" x14ac:dyDescent="0.2">
      <c r="A73" s="268"/>
      <c r="B73" s="269" t="s">
        <v>2717</v>
      </c>
      <c r="C73" s="260">
        <v>62</v>
      </c>
      <c r="D73" s="141">
        <v>0</v>
      </c>
    </row>
    <row r="74" spans="1:4" s="2" customFormat="1" x14ac:dyDescent="0.2">
      <c r="A74" s="268"/>
      <c r="B74" s="269" t="s">
        <v>2718</v>
      </c>
      <c r="C74" s="260">
        <v>63</v>
      </c>
      <c r="D74" s="141">
        <v>0</v>
      </c>
    </row>
    <row r="75" spans="1:4" s="2" customFormat="1" x14ac:dyDescent="0.2">
      <c r="A75" s="266" t="s">
        <v>2174</v>
      </c>
      <c r="B75" s="267" t="s">
        <v>2724</v>
      </c>
      <c r="C75" s="260">
        <v>64</v>
      </c>
      <c r="D75" s="140">
        <f>SUM(D76:D79)</f>
        <v>18249</v>
      </c>
    </row>
    <row r="76" spans="1:4" s="2" customFormat="1" x14ac:dyDescent="0.2">
      <c r="A76" s="272"/>
      <c r="B76" s="269" t="s">
        <v>2715</v>
      </c>
      <c r="C76" s="260">
        <v>65</v>
      </c>
      <c r="D76" s="141">
        <v>18249</v>
      </c>
    </row>
    <row r="77" spans="1:4" s="2" customFormat="1" x14ac:dyDescent="0.2">
      <c r="A77" s="272"/>
      <c r="B77" s="269" t="s">
        <v>2716</v>
      </c>
      <c r="C77" s="260">
        <v>66</v>
      </c>
      <c r="D77" s="141">
        <v>0</v>
      </c>
    </row>
    <row r="78" spans="1:4" s="2" customFormat="1" x14ac:dyDescent="0.2">
      <c r="A78" s="272"/>
      <c r="B78" s="269" t="s">
        <v>2717</v>
      </c>
      <c r="C78" s="260">
        <v>67</v>
      </c>
      <c r="D78" s="141">
        <v>0</v>
      </c>
    </row>
    <row r="79" spans="1:4" s="2" customFormat="1" x14ac:dyDescent="0.2">
      <c r="A79" s="271"/>
      <c r="B79" s="269" t="s">
        <v>2718</v>
      </c>
      <c r="C79" s="260">
        <v>68</v>
      </c>
      <c r="D79" s="141">
        <v>0</v>
      </c>
    </row>
    <row r="80" spans="1:4" s="2" customFormat="1" x14ac:dyDescent="0.2">
      <c r="A80" s="266" t="s">
        <v>2176</v>
      </c>
      <c r="B80" s="275" t="s">
        <v>2725</v>
      </c>
      <c r="C80" s="260">
        <v>69</v>
      </c>
      <c r="D80" s="140">
        <f>SUM(D81:D84)</f>
        <v>0</v>
      </c>
    </row>
    <row r="81" spans="1:4" s="2" customFormat="1" x14ac:dyDescent="0.2">
      <c r="A81" s="266"/>
      <c r="B81" s="269" t="s">
        <v>2715</v>
      </c>
      <c r="C81" s="260">
        <v>70</v>
      </c>
      <c r="D81" s="141">
        <v>0</v>
      </c>
    </row>
    <row r="82" spans="1:4" s="2" customFormat="1" x14ac:dyDescent="0.2">
      <c r="A82" s="266"/>
      <c r="B82" s="269" t="s">
        <v>2716</v>
      </c>
      <c r="C82" s="260">
        <v>71</v>
      </c>
      <c r="D82" s="141">
        <v>0</v>
      </c>
    </row>
    <row r="83" spans="1:4" s="2" customFormat="1" x14ac:dyDescent="0.2">
      <c r="A83" s="266"/>
      <c r="B83" s="269" t="s">
        <v>2717</v>
      </c>
      <c r="C83" s="260">
        <v>72</v>
      </c>
      <c r="D83" s="141">
        <v>0</v>
      </c>
    </row>
    <row r="84" spans="1:4" s="2" customFormat="1" x14ac:dyDescent="0.2">
      <c r="A84" s="266"/>
      <c r="B84" s="269" t="s">
        <v>2718</v>
      </c>
      <c r="C84" s="260">
        <v>73</v>
      </c>
      <c r="D84" s="141">
        <v>0</v>
      </c>
    </row>
    <row r="85" spans="1:4" s="2" customFormat="1" x14ac:dyDescent="0.2">
      <c r="A85" s="266" t="s">
        <v>2178</v>
      </c>
      <c r="B85" s="275" t="s">
        <v>2726</v>
      </c>
      <c r="C85" s="260">
        <v>74</v>
      </c>
      <c r="D85" s="140">
        <f>SUM(D86:D89)</f>
        <v>0</v>
      </c>
    </row>
    <row r="86" spans="1:4" s="2" customFormat="1" x14ac:dyDescent="0.2">
      <c r="A86" s="266"/>
      <c r="B86" s="269" t="s">
        <v>2715</v>
      </c>
      <c r="C86" s="260">
        <v>75</v>
      </c>
      <c r="D86" s="141">
        <v>0</v>
      </c>
    </row>
    <row r="87" spans="1:4" s="2" customFormat="1" x14ac:dyDescent="0.2">
      <c r="A87" s="266"/>
      <c r="B87" s="269" t="s">
        <v>2716</v>
      </c>
      <c r="C87" s="260">
        <v>76</v>
      </c>
      <c r="D87" s="141">
        <v>0</v>
      </c>
    </row>
    <row r="88" spans="1:4" s="2" customFormat="1" x14ac:dyDescent="0.2">
      <c r="A88" s="266"/>
      <c r="B88" s="269" t="s">
        <v>2717</v>
      </c>
      <c r="C88" s="260">
        <v>77</v>
      </c>
      <c r="D88" s="141">
        <v>0</v>
      </c>
    </row>
    <row r="89" spans="1:4" s="2" customFormat="1" x14ac:dyDescent="0.2">
      <c r="A89" s="266"/>
      <c r="B89" s="269" t="s">
        <v>2718</v>
      </c>
      <c r="C89" s="260">
        <v>78</v>
      </c>
      <c r="D89" s="141">
        <v>0</v>
      </c>
    </row>
    <row r="90" spans="1:4" s="2" customFormat="1" x14ac:dyDescent="0.2">
      <c r="A90" s="266" t="s">
        <v>2180</v>
      </c>
      <c r="B90" s="267" t="s">
        <v>2727</v>
      </c>
      <c r="C90" s="260">
        <v>79</v>
      </c>
      <c r="D90" s="140">
        <f>SUM(D91:D94)</f>
        <v>121484</v>
      </c>
    </row>
    <row r="91" spans="1:4" s="2" customFormat="1" x14ac:dyDescent="0.2">
      <c r="A91" s="266"/>
      <c r="B91" s="269" t="s">
        <v>2715</v>
      </c>
      <c r="C91" s="260">
        <v>80</v>
      </c>
      <c r="D91" s="141">
        <v>112263</v>
      </c>
    </row>
    <row r="92" spans="1:4" s="2" customFormat="1" x14ac:dyDescent="0.2">
      <c r="A92" s="266"/>
      <c r="B92" s="269" t="s">
        <v>2716</v>
      </c>
      <c r="C92" s="260">
        <v>81</v>
      </c>
      <c r="D92" s="141">
        <v>9221</v>
      </c>
    </row>
    <row r="93" spans="1:4" s="2" customFormat="1" x14ac:dyDescent="0.2">
      <c r="A93" s="272"/>
      <c r="B93" s="269" t="s">
        <v>2717</v>
      </c>
      <c r="C93" s="260">
        <v>82</v>
      </c>
      <c r="D93" s="141">
        <v>0</v>
      </c>
    </row>
    <row r="94" spans="1:4" s="2" customFormat="1" x14ac:dyDescent="0.2">
      <c r="A94" s="272"/>
      <c r="B94" s="269" t="s">
        <v>2718</v>
      </c>
      <c r="C94" s="260">
        <v>83</v>
      </c>
      <c r="D94" s="141">
        <v>0</v>
      </c>
    </row>
    <row r="95" spans="1:4" s="2" customFormat="1" x14ac:dyDescent="0.2">
      <c r="A95" s="271" t="s">
        <v>2699</v>
      </c>
      <c r="B95" s="267" t="s">
        <v>2728</v>
      </c>
      <c r="C95" s="260">
        <v>84</v>
      </c>
      <c r="D95" s="140">
        <f>SUM(D96:D100)</f>
        <v>0</v>
      </c>
    </row>
    <row r="96" spans="1:4" s="2" customFormat="1" x14ac:dyDescent="0.2">
      <c r="A96" s="268">
        <v>251.25299999999999</v>
      </c>
      <c r="B96" s="269" t="s">
        <v>2701</v>
      </c>
      <c r="C96" s="260">
        <v>85</v>
      </c>
      <c r="D96" s="141">
        <v>0</v>
      </c>
    </row>
    <row r="97" spans="1:5" s="2" customFormat="1" x14ac:dyDescent="0.2">
      <c r="A97" s="268" t="s">
        <v>2702</v>
      </c>
      <c r="B97" s="269" t="s">
        <v>2192</v>
      </c>
      <c r="C97" s="260">
        <v>86</v>
      </c>
      <c r="D97" s="141">
        <v>0</v>
      </c>
    </row>
    <row r="98" spans="1:5" s="2" customFormat="1" x14ac:dyDescent="0.2">
      <c r="A98" s="268" t="s">
        <v>2703</v>
      </c>
      <c r="B98" s="269" t="s">
        <v>2196</v>
      </c>
      <c r="C98" s="260">
        <v>87</v>
      </c>
      <c r="D98" s="141">
        <v>0</v>
      </c>
    </row>
    <row r="99" spans="1:5" s="2" customFormat="1" ht="19.5" x14ac:dyDescent="0.2">
      <c r="A99" s="270" t="s">
        <v>2711</v>
      </c>
      <c r="B99" s="269" t="s">
        <v>2705</v>
      </c>
      <c r="C99" s="260">
        <v>88</v>
      </c>
      <c r="D99" s="141">
        <v>0</v>
      </c>
    </row>
    <row r="100" spans="1:5" s="2" customFormat="1" ht="19.5" x14ac:dyDescent="0.2">
      <c r="A100" s="270" t="s">
        <v>2706</v>
      </c>
      <c r="B100" s="269" t="s">
        <v>2707</v>
      </c>
      <c r="C100" s="260">
        <v>89</v>
      </c>
      <c r="D100" s="141">
        <v>0</v>
      </c>
    </row>
    <row r="101" spans="1:5" s="2" customFormat="1" x14ac:dyDescent="0.2">
      <c r="A101" s="266"/>
      <c r="B101" s="267" t="s">
        <v>2729</v>
      </c>
      <c r="C101" s="260">
        <v>90</v>
      </c>
      <c r="D101" s="140">
        <f>SUM(D102:D105)</f>
        <v>13224</v>
      </c>
    </row>
    <row r="102" spans="1:5" s="2" customFormat="1" x14ac:dyDescent="0.2">
      <c r="A102" s="268"/>
      <c r="B102" s="276" t="s">
        <v>2696</v>
      </c>
      <c r="C102" s="260">
        <v>91</v>
      </c>
      <c r="D102" s="141">
        <v>0</v>
      </c>
    </row>
    <row r="103" spans="1:5" s="2" customFormat="1" x14ac:dyDescent="0.2">
      <c r="A103" s="268" t="s">
        <v>2158</v>
      </c>
      <c r="B103" s="276" t="s">
        <v>2685</v>
      </c>
      <c r="C103" s="260">
        <v>92</v>
      </c>
      <c r="D103" s="141">
        <v>4164</v>
      </c>
    </row>
    <row r="104" spans="1:5" s="2" customFormat="1" x14ac:dyDescent="0.2">
      <c r="A104" s="268" t="s">
        <v>2180</v>
      </c>
      <c r="B104" s="276" t="s">
        <v>2181</v>
      </c>
      <c r="C104" s="260">
        <v>93</v>
      </c>
      <c r="D104" s="141">
        <v>9060</v>
      </c>
    </row>
    <row r="105" spans="1:5" s="2" customFormat="1" x14ac:dyDescent="0.2">
      <c r="A105" s="277" t="s">
        <v>2699</v>
      </c>
      <c r="B105" s="278" t="s">
        <v>2730</v>
      </c>
      <c r="C105" s="261">
        <v>94</v>
      </c>
      <c r="D105" s="142">
        <v>0</v>
      </c>
    </row>
    <row r="106" spans="1:5" x14ac:dyDescent="0.2">
      <c r="A106" s="283" t="s">
        <v>2731</v>
      </c>
      <c r="B106" s="284"/>
      <c r="C106" s="285"/>
      <c r="D106" s="286"/>
    </row>
    <row r="107" spans="1:5" x14ac:dyDescent="0.2"/>
    <row r="108" spans="1:5" s="288" customFormat="1" ht="25.5" customHeight="1" x14ac:dyDescent="0.2">
      <c r="A108" s="287" t="s">
        <v>1872</v>
      </c>
      <c r="B108" s="287"/>
      <c r="C108" s="402" t="s">
        <v>1873</v>
      </c>
      <c r="D108" s="402"/>
      <c r="E108" s="287"/>
    </row>
    <row r="109" spans="1:5" s="288" customFormat="1" ht="15" customHeight="1" x14ac:dyDescent="0.2">
      <c r="A109" s="287" t="str">
        <f>IF(RefStr!H25&lt;&gt;"", "Osoba za kontaktiranje: " &amp; RefStr!H25,"Osoba za kontaktiranje: _________________________________________")</f>
        <v>Osoba za kontaktiranje: MIRČIĆ VESNA</v>
      </c>
      <c r="B109" s="287"/>
      <c r="C109" s="289"/>
      <c r="D109" s="289"/>
      <c r="E109" s="287"/>
    </row>
    <row r="110" spans="1:5" s="288" customFormat="1" ht="15" customHeight="1" x14ac:dyDescent="0.2">
      <c r="A110" s="287" t="str">
        <f>IF(RefStr!H27="","Telefon za kontakt: _________________","Telefon za kontakt: " &amp; RefStr!H27)</f>
        <v>Telefon za kontakt: 023/698-414</v>
      </c>
      <c r="B110" s="287"/>
      <c r="E110" s="287"/>
    </row>
    <row r="111" spans="1:5" s="288" customFormat="1" ht="15" customHeight="1" x14ac:dyDescent="0.2">
      <c r="A111" s="287" t="str">
        <f>IF(RefStr!H33="","Odgovorna osoba: _____________________________","Odgovorna osoba: " &amp; RefStr!H33)</f>
        <v>Odgovorna osoba: MARIN PERNJAK</v>
      </c>
      <c r="B111" s="287"/>
      <c r="C111" s="287"/>
      <c r="D111" s="287"/>
      <c r="E111" s="287"/>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26" activePane="bottomLeft" state="frozen"/>
      <selection pane="bottomLeft" activeCell="B179" sqref="B179:C179"/>
    </sheetView>
  </sheetViews>
  <sheetFormatPr defaultColWidth="0" defaultRowHeight="11.25" x14ac:dyDescent="0.2"/>
  <cols>
    <col min="1" max="1" width="4.42578125" style="227" customWidth="1"/>
    <col min="2" max="2" width="9.28515625" style="228" customWidth="1"/>
    <col min="3" max="3" width="94.7109375" style="229" customWidth="1"/>
    <col min="4" max="4" width="1.140625" style="230" customWidth="1"/>
    <col min="5" max="6" width="10.7109375" style="231" hidden="1" customWidth="1"/>
    <col min="7" max="7" width="10.7109375" style="232" hidden="1" customWidth="1"/>
    <col min="8" max="8" width="9.140625" style="232" hidden="1" customWidth="1"/>
    <col min="9" max="13" width="9.140625" style="231" hidden="1" customWidth="1"/>
    <col min="14" max="14" width="12.5703125" style="231" hidden="1" customWidth="1"/>
    <col min="15" max="15" width="10.42578125" style="231" hidden="1" customWidth="1"/>
    <col min="16" max="17" width="9.140625" style="231" hidden="1" customWidth="1"/>
    <col min="18" max="16384" width="9.140625" style="233" hidden="1"/>
  </cols>
  <sheetData>
    <row r="1" spans="1:21" hidden="1" x14ac:dyDescent="0.2">
      <c r="A1" s="227" t="s">
        <v>2732</v>
      </c>
      <c r="B1" s="228" t="s">
        <v>2733</v>
      </c>
      <c r="C1" s="229" t="s">
        <v>1856</v>
      </c>
      <c r="E1" s="231" t="s">
        <v>2734</v>
      </c>
    </row>
    <row r="2" spans="1:21" ht="15" customHeight="1" x14ac:dyDescent="0.2">
      <c r="A2" s="458" t="s">
        <v>772</v>
      </c>
      <c r="B2" s="458"/>
      <c r="C2" s="458"/>
      <c r="D2" s="230" t="s">
        <v>2735</v>
      </c>
      <c r="E2" s="234" t="s">
        <v>2736</v>
      </c>
      <c r="F2" s="234" t="s">
        <v>2737</v>
      </c>
      <c r="G2" s="235" t="s">
        <v>2738</v>
      </c>
      <c r="H2" s="235" t="s">
        <v>2739</v>
      </c>
      <c r="I2" s="235" t="s">
        <v>26</v>
      </c>
      <c r="J2" s="235" t="s">
        <v>123</v>
      </c>
      <c r="K2" s="235" t="s">
        <v>2740</v>
      </c>
      <c r="L2" s="235" t="s">
        <v>2741</v>
      </c>
      <c r="M2" s="235" t="s">
        <v>2742</v>
      </c>
      <c r="N2" s="235" t="s">
        <v>2743</v>
      </c>
      <c r="O2" s="235" t="s">
        <v>20</v>
      </c>
      <c r="P2" s="235" t="s">
        <v>28</v>
      </c>
      <c r="Q2" s="235" t="s">
        <v>2744</v>
      </c>
    </row>
    <row r="3" spans="1:21" ht="29.25" customHeight="1" x14ac:dyDescent="0.2">
      <c r="A3" s="236" t="s">
        <v>2745</v>
      </c>
      <c r="B3" s="237" t="s">
        <v>2746</v>
      </c>
      <c r="C3" s="238" t="s">
        <v>2747</v>
      </c>
      <c r="E3" s="234">
        <f>E4+E18+E23+E261+E288+E292+E297</f>
        <v>0</v>
      </c>
      <c r="F3" s="234">
        <f>F4+F18+F23+F261+F288+F292+F297</f>
        <v>7</v>
      </c>
      <c r="G3" s="235">
        <f>IF(RefStr!F6&lt;&gt;"",INT(VALUE(MID(RefStr!F6,1,4))),0)</f>
        <v>2018</v>
      </c>
      <c r="H3" s="235">
        <f>IF(RefStr!F6&lt;&gt;"",INT(VALUE(MID(RefStr!F6,6,2))),0)</f>
        <v>6</v>
      </c>
      <c r="I3" s="235">
        <f>RefStr!B16</f>
        <v>22</v>
      </c>
      <c r="J3" s="239" t="str">
        <f>RefStr!B25</f>
        <v>DA</v>
      </c>
      <c r="K3" s="235" t="str">
        <f>RefStr!B29</f>
        <v>NE</v>
      </c>
      <c r="L3" s="235" t="str">
        <f>RefStr!B31</f>
        <v>NE</v>
      </c>
      <c r="M3" s="235" t="str">
        <f>RefStr!B27</f>
        <v>NE</v>
      </c>
      <c r="N3" s="235" t="str">
        <f>RefStr!B33</f>
        <v>DA</v>
      </c>
      <c r="O3" s="235">
        <f>RefStr!B6</f>
        <v>34643</v>
      </c>
      <c r="P3" s="235">
        <f>RefStr!B20</f>
        <v>0</v>
      </c>
      <c r="Q3" s="239" t="str">
        <f>RefStr!I8</f>
        <v>NE</v>
      </c>
    </row>
    <row r="4" spans="1:21" ht="20.100000000000001" customHeight="1" x14ac:dyDescent="0.2">
      <c r="A4" s="459" t="s">
        <v>2748</v>
      </c>
      <c r="B4" s="460"/>
      <c r="C4" s="461"/>
      <c r="E4" s="233">
        <f>SUM(E5:E17)</f>
        <v>0</v>
      </c>
      <c r="F4" s="233">
        <f>SUM(F5:F17)</f>
        <v>0</v>
      </c>
    </row>
    <row r="5" spans="1:21" ht="24.95" customHeight="1" x14ac:dyDescent="0.2">
      <c r="A5" s="164">
        <v>1</v>
      </c>
      <c r="B5" s="165" t="str">
        <f>IF(E5=1,"Pogreška",IF(F5=1,"Provjera","O.K."))</f>
        <v>O.K.</v>
      </c>
      <c r="C5" s="167" t="s">
        <v>2749</v>
      </c>
      <c r="E5" s="233">
        <f>MAX(G5:L5)</f>
        <v>0</v>
      </c>
      <c r="F5" s="233">
        <v>0</v>
      </c>
      <c r="G5" s="232">
        <f>IF(AND(OR(I3=11,I3=12),P3=0),1,0)</f>
        <v>0</v>
      </c>
      <c r="H5" s="232">
        <f>IF(AND(I3&lt;&gt;11,I3&lt;&gt;12,P3&lt;&gt;0),1,0)</f>
        <v>0</v>
      </c>
    </row>
    <row r="6" spans="1:21" ht="24.95" customHeight="1" x14ac:dyDescent="0.2">
      <c r="A6" s="164">
        <f t="shared" ref="A6:A17" si="0">1+A5</f>
        <v>2</v>
      </c>
      <c r="B6" s="165" t="str">
        <f>IF(E6=1,"Pogreška",IF(F6=1,"Provjera","O.K."))</f>
        <v>O.K.</v>
      </c>
      <c r="C6" s="168" t="s">
        <v>2750</v>
      </c>
      <c r="E6" s="233">
        <f>MAX(G6:L6)</f>
        <v>0</v>
      </c>
      <c r="F6" s="233">
        <v>0</v>
      </c>
      <c r="G6" s="232">
        <f>IF(AND(OR($H$3=3,$H$3=9),$I$3=23),1,0)</f>
        <v>0</v>
      </c>
      <c r="H6" s="232">
        <f>IF(AND(OR($H$3=3,$H$3=9),$I$3=12,OR(J3&lt;&gt;"NE",K3&lt;&gt;"NE",L3&lt;&gt;"NE",M3&lt;&gt;"NE",N3&lt;&gt;"DA")),1,0)</f>
        <v>0</v>
      </c>
      <c r="U6" s="234">
        <f>IF(LOOKUP(O3,U7:U295,U7:U295)=O3,1,0)</f>
        <v>0</v>
      </c>
    </row>
    <row r="7" spans="1:21" ht="64.5" customHeight="1" x14ac:dyDescent="0.2">
      <c r="A7" s="164">
        <f>1+A6</f>
        <v>3</v>
      </c>
      <c r="B7" s="165" t="str">
        <f>IF(E7=1,"Pogreška",IF(F7=1,"Provjera","O.K."))</f>
        <v>O.K.</v>
      </c>
      <c r="C7" s="169" t="s">
        <v>2751</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
      <c r="A8" s="164">
        <f t="shared" si="0"/>
        <v>4</v>
      </c>
      <c r="B8" s="165" t="str">
        <f>IF(E8=1,"Pogreška",IF(F8=1,"Provjera","O.K."))</f>
        <v>O.K.</v>
      </c>
      <c r="C8" s="170" t="s">
        <v>2752</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2753</v>
      </c>
      <c r="J8" s="240" t="s">
        <v>2754</v>
      </c>
      <c r="K8" s="240" t="s">
        <v>2755</v>
      </c>
      <c r="O8" s="233"/>
      <c r="P8" s="233"/>
      <c r="Q8" s="233"/>
      <c r="U8" s="233">
        <v>19</v>
      </c>
    </row>
    <row r="9" spans="1:21" ht="63.75" customHeight="1" x14ac:dyDescent="0.2">
      <c r="A9" s="164">
        <f t="shared" si="0"/>
        <v>5</v>
      </c>
      <c r="B9" s="165" t="str">
        <f t="shared" ref="B9:B72" si="1">IF(E9=1,"Pogreška",IF(F9=1,"Provjera","O.K."))</f>
        <v>O.K.</v>
      </c>
      <c r="C9" s="170" t="s">
        <v>2756</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
      <c r="A10" s="164">
        <f t="shared" si="0"/>
        <v>6</v>
      </c>
      <c r="B10" s="165" t="str">
        <f t="shared" si="1"/>
        <v>O.K.</v>
      </c>
      <c r="C10" s="170" t="s">
        <v>2757</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
      <c r="A11" s="164">
        <f t="shared" si="0"/>
        <v>7</v>
      </c>
      <c r="B11" s="165" t="str">
        <f t="shared" si="1"/>
        <v>O.K.</v>
      </c>
      <c r="C11" s="170" t="s">
        <v>2758</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
      <c r="A12" s="164">
        <f t="shared" si="0"/>
        <v>8</v>
      </c>
      <c r="B12" s="165" t="str">
        <f t="shared" si="1"/>
        <v>O.K.</v>
      </c>
      <c r="C12" s="170" t="s">
        <v>2759</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
      <c r="A13" s="164">
        <f t="shared" si="0"/>
        <v>9</v>
      </c>
      <c r="B13" s="165" t="str">
        <f t="shared" si="1"/>
        <v>O.K.</v>
      </c>
      <c r="C13" s="170" t="s">
        <v>2760</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
      <c r="A14" s="164">
        <f t="shared" si="0"/>
        <v>10</v>
      </c>
      <c r="B14" s="165" t="str">
        <f t="shared" si="1"/>
        <v>O.K.</v>
      </c>
      <c r="C14" s="170" t="s">
        <v>2761</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
      <c r="A15" s="164">
        <f t="shared" si="0"/>
        <v>11</v>
      </c>
      <c r="B15" s="165" t="str">
        <f t="shared" si="1"/>
        <v>O.K.</v>
      </c>
      <c r="C15" s="170" t="s">
        <v>2762</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
      <c r="A16" s="164">
        <f t="shared" si="0"/>
        <v>12</v>
      </c>
      <c r="B16" s="165" t="str">
        <f t="shared" si="1"/>
        <v>O.K.</v>
      </c>
      <c r="C16" s="170" t="s">
        <v>2763</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
      <c r="A17" s="164">
        <f t="shared" si="0"/>
        <v>13</v>
      </c>
      <c r="B17" s="165" t="str">
        <f t="shared" si="1"/>
        <v>O.K.</v>
      </c>
      <c r="C17" s="170" t="s">
        <v>2764</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
      <c r="A18" s="455" t="s">
        <v>2765</v>
      </c>
      <c r="B18" s="456"/>
      <c r="C18" s="457"/>
      <c r="E18" s="233">
        <f>SUM(E19:E22)</f>
        <v>0</v>
      </c>
      <c r="F18" s="233">
        <f>SUM(F19:F22)</f>
        <v>0</v>
      </c>
      <c r="P18" s="233"/>
      <c r="Q18" s="233"/>
      <c r="U18" s="233">
        <v>23987</v>
      </c>
    </row>
    <row r="19" spans="1:21" ht="57" customHeight="1" x14ac:dyDescent="0.2">
      <c r="A19" s="164">
        <f>1+A17</f>
        <v>14</v>
      </c>
      <c r="B19" s="165" t="str">
        <f t="shared" si="1"/>
        <v>O.K.</v>
      </c>
      <c r="C19" s="169" t="s">
        <v>2766</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
      <c r="A20" s="164">
        <f>1+A19</f>
        <v>15</v>
      </c>
      <c r="B20" s="165" t="str">
        <f t="shared" si="1"/>
        <v>O.K.</v>
      </c>
      <c r="C20" s="169" t="s">
        <v>2767</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
      <c r="A21" s="164">
        <f>1+A20</f>
        <v>16</v>
      </c>
      <c r="B21" s="165" t="str">
        <f t="shared" si="1"/>
        <v>O.K.</v>
      </c>
      <c r="C21" s="169" t="s">
        <v>2768</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
      <c r="A22" s="164">
        <f>1+A21</f>
        <v>17</v>
      </c>
      <c r="B22" s="165" t="str">
        <f t="shared" si="1"/>
        <v>O.K.</v>
      </c>
      <c r="C22" s="169" t="s">
        <v>2769</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
      <c r="A23" s="455" t="s">
        <v>2770</v>
      </c>
      <c r="B23" s="456"/>
      <c r="C23" s="457"/>
      <c r="E23" s="233">
        <f>SUM(E24:E260)</f>
        <v>0</v>
      </c>
      <c r="F23" s="233">
        <f>SUM(F24:F260)</f>
        <v>7</v>
      </c>
      <c r="U23" s="233">
        <v>25860</v>
      </c>
    </row>
    <row r="24" spans="1:21" ht="30" customHeight="1" x14ac:dyDescent="0.2">
      <c r="A24" s="164">
        <f>1+A22</f>
        <v>18</v>
      </c>
      <c r="B24" s="165" t="str">
        <f t="shared" si="1"/>
        <v>O.K.</v>
      </c>
      <c r="C24" s="169" t="s">
        <v>2771</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
      <c r="A25" s="164">
        <f t="shared" ref="A25:A149" si="3">1+A24</f>
        <v>19</v>
      </c>
      <c r="B25" s="165" t="str">
        <f t="shared" si="1"/>
        <v>O.K.</v>
      </c>
      <c r="C25" s="171" t="s">
        <v>2772</v>
      </c>
      <c r="D25" s="248"/>
      <c r="E25" s="233">
        <f>MAX(G25:L25)</f>
        <v>0</v>
      </c>
      <c r="F25" s="233">
        <v>0</v>
      </c>
      <c r="G25" s="232">
        <f>IF(OR(AND(PRRAS!D656=0,PRRAS!D658&lt;&gt;0),AND(PRRAS!D656&lt;&gt;0,PRRAS!D658=0)),1,0)</f>
        <v>0</v>
      </c>
      <c r="U25" s="233">
        <v>26161</v>
      </c>
    </row>
    <row r="26" spans="1:21" ht="15" customHeight="1" x14ac:dyDescent="0.2">
      <c r="A26" s="164">
        <f t="shared" si="3"/>
        <v>20</v>
      </c>
      <c r="B26" s="165" t="str">
        <f t="shared" si="1"/>
        <v>O.K.</v>
      </c>
      <c r="C26" s="171" t="s">
        <v>2773</v>
      </c>
      <c r="D26" s="248"/>
      <c r="E26" s="233">
        <f>MAX(G26:L26)</f>
        <v>0</v>
      </c>
      <c r="F26" s="233">
        <v>0</v>
      </c>
      <c r="G26" s="232">
        <f>IF(OR(AND(PRRAS!D657=0,PRRAS!D659&lt;&gt;0),AND(PRRAS!D657&lt;&gt;0,PRRAS!D659=0)),1,0)</f>
        <v>0</v>
      </c>
      <c r="U26" s="233">
        <v>26196</v>
      </c>
    </row>
    <row r="27" spans="1:21" ht="15" customHeight="1" x14ac:dyDescent="0.2">
      <c r="A27" s="164">
        <f t="shared" si="3"/>
        <v>21</v>
      </c>
      <c r="B27" s="165" t="str">
        <f t="shared" si="1"/>
        <v>O.K.</v>
      </c>
      <c r="C27" s="171" t="s">
        <v>2774</v>
      </c>
      <c r="D27" s="248"/>
      <c r="E27" s="233">
        <f>MAX(G27:L27)</f>
        <v>0</v>
      </c>
      <c r="F27" s="233">
        <v>0</v>
      </c>
      <c r="G27" s="232">
        <f>IF(PRRAS!D661&gt;PRRAS!D30,1,0)</f>
        <v>0</v>
      </c>
      <c r="H27" s="232">
        <f>IF(PRRAS!E661&gt;PRRAS!E30,1,0)</f>
        <v>0</v>
      </c>
      <c r="U27" s="233">
        <v>26207</v>
      </c>
    </row>
    <row r="28" spans="1:21" ht="15" customHeight="1" x14ac:dyDescent="0.2">
      <c r="A28" s="164">
        <f t="shared" si="3"/>
        <v>22</v>
      </c>
      <c r="B28" s="165" t="str">
        <f t="shared" si="1"/>
        <v>O.K.</v>
      </c>
      <c r="C28" s="171" t="s">
        <v>2775</v>
      </c>
      <c r="D28" s="248"/>
      <c r="E28" s="233">
        <f>MAX(G28:L28)</f>
        <v>0</v>
      </c>
      <c r="F28" s="233">
        <v>0</v>
      </c>
      <c r="G28" s="232">
        <f>IF(PRRAS!D662+PRRAS!D663&gt;PRRAS!D39,1,0)</f>
        <v>0</v>
      </c>
      <c r="H28" s="232">
        <f>IF(PRRAS!E662+PRRAS!E663&gt;PRRAS!E39,1,0)</f>
        <v>0</v>
      </c>
      <c r="U28" s="233">
        <v>26215</v>
      </c>
    </row>
    <row r="29" spans="1:21" ht="15" customHeight="1" x14ac:dyDescent="0.2">
      <c r="A29" s="164">
        <f t="shared" si="3"/>
        <v>23</v>
      </c>
      <c r="B29" s="165" t="str">
        <f t="shared" si="1"/>
        <v>O.K.</v>
      </c>
      <c r="C29" s="171" t="s">
        <v>2776</v>
      </c>
      <c r="D29" s="248"/>
      <c r="E29" s="233">
        <f t="shared" ref="E29:E97" si="4">MAX(G29:L29)</f>
        <v>0</v>
      </c>
      <c r="F29" s="231">
        <v>0</v>
      </c>
      <c r="G29" s="232">
        <f>IF(ABS(PRRAS!D66-SUM(PRRAS!D664:D667))&gt;1,1,0)</f>
        <v>0</v>
      </c>
      <c r="H29" s="232">
        <f>IF(ABS(PRRAS!E66-SUM(PRRAS!E664:E667))&gt;1,1,0)</f>
        <v>0</v>
      </c>
      <c r="U29" s="233">
        <v>26223</v>
      </c>
    </row>
    <row r="30" spans="1:21" ht="15" customHeight="1" x14ac:dyDescent="0.2">
      <c r="A30" s="164">
        <f t="shared" si="3"/>
        <v>24</v>
      </c>
      <c r="B30" s="165" t="str">
        <f t="shared" si="1"/>
        <v>O.K.</v>
      </c>
      <c r="C30" s="171" t="s">
        <v>2777</v>
      </c>
      <c r="D30" s="248"/>
      <c r="E30" s="233">
        <f t="shared" si="4"/>
        <v>0</v>
      </c>
      <c r="F30" s="231">
        <v>0</v>
      </c>
      <c r="G30" s="232">
        <f>IF(ABS(PRRAS!D67-SUM(PRRAS!D668:'PRRAS'!D671))&gt;1,1,0)</f>
        <v>0</v>
      </c>
      <c r="H30" s="232">
        <f>IF(ABS(PRRAS!E67-SUM(PRRAS!E668:'PRRAS'!E671))&gt;1,1,0)</f>
        <v>0</v>
      </c>
      <c r="U30" s="233">
        <v>26240</v>
      </c>
    </row>
    <row r="31" spans="1:21" ht="15" customHeight="1" x14ac:dyDescent="0.2">
      <c r="A31" s="164">
        <f t="shared" si="3"/>
        <v>25</v>
      </c>
      <c r="B31" s="165" t="str">
        <f t="shared" si="1"/>
        <v>O.K.</v>
      </c>
      <c r="C31" s="171" t="s">
        <v>2778</v>
      </c>
      <c r="D31" s="248"/>
      <c r="E31" s="233">
        <f t="shared" si="4"/>
        <v>0</v>
      </c>
      <c r="F31" s="231">
        <v>0</v>
      </c>
      <c r="G31" s="232">
        <f>IF(ABS(PRRAS!D69-SUM(PRRAS!D672:D674))&gt;1,1,0)</f>
        <v>0</v>
      </c>
      <c r="H31" s="232">
        <f>IF(ABS(PRRAS!E69-SUM(PRRAS!E672:E674))&gt;1,1,0)</f>
        <v>0</v>
      </c>
      <c r="U31" s="233">
        <v>26725</v>
      </c>
    </row>
    <row r="32" spans="1:21" ht="15" customHeight="1" x14ac:dyDescent="0.2">
      <c r="A32" s="164">
        <f t="shared" si="3"/>
        <v>26</v>
      </c>
      <c r="B32" s="165" t="str">
        <f t="shared" si="1"/>
        <v>O.K.</v>
      </c>
      <c r="C32" s="171" t="s">
        <v>2779</v>
      </c>
      <c r="D32" s="248"/>
      <c r="E32" s="233">
        <f t="shared" si="4"/>
        <v>0</v>
      </c>
      <c r="F32" s="231">
        <v>0</v>
      </c>
      <c r="G32" s="232">
        <f>IF(ABS(PRRAS!D70-SUM(PRRAS!D675:D677))&gt;1,1,0)</f>
        <v>0</v>
      </c>
      <c r="H32" s="232">
        <f>IF(ABS(PRRAS!E70-SUM(PRRAS!E675:E677))&gt;1,1,0)</f>
        <v>0</v>
      </c>
      <c r="U32" s="233">
        <v>26733</v>
      </c>
    </row>
    <row r="33" spans="1:21" ht="15" customHeight="1" x14ac:dyDescent="0.2">
      <c r="A33" s="164">
        <f t="shared" si="3"/>
        <v>27</v>
      </c>
      <c r="B33" s="165" t="str">
        <f t="shared" si="1"/>
        <v>O.K.</v>
      </c>
      <c r="C33" s="171" t="s">
        <v>2780</v>
      </c>
      <c r="D33" s="248"/>
      <c r="E33" s="233">
        <f>MAX(G33:L33)</f>
        <v>0</v>
      </c>
      <c r="F33" s="231">
        <v>0</v>
      </c>
      <c r="G33" s="232">
        <f>IF(ABS(PRRAS!D75-PRRAS!D678-PRRAS!D679)&gt;1,1,0)</f>
        <v>0</v>
      </c>
      <c r="H33" s="232">
        <f>IF(ABS(PRRAS!E75-PRRAS!E678-PRRAS!E679)&gt;1,1,0)</f>
        <v>0</v>
      </c>
      <c r="U33" s="233">
        <v>26969</v>
      </c>
    </row>
    <row r="34" spans="1:21" ht="15" customHeight="1" x14ac:dyDescent="0.2">
      <c r="A34" s="164">
        <f t="shared" si="3"/>
        <v>28</v>
      </c>
      <c r="B34" s="165" t="str">
        <f t="shared" si="1"/>
        <v>O.K.</v>
      </c>
      <c r="C34" s="171" t="s">
        <v>2781</v>
      </c>
      <c r="D34" s="248"/>
      <c r="E34" s="233">
        <f>MAX(G34:L34)</f>
        <v>0</v>
      </c>
      <c r="F34" s="231">
        <v>0</v>
      </c>
      <c r="G34" s="232">
        <f>IF(ABS(PRRAS!D76-PRRAS!D680-PRRAS!D681)&gt;1,1,0)</f>
        <v>0</v>
      </c>
      <c r="H34" s="232">
        <f>IF(ABS(PRRAS!E76-PRRAS!E680-PRRAS!E681)&gt;1,1,0)</f>
        <v>0</v>
      </c>
      <c r="U34" s="233">
        <v>26977</v>
      </c>
    </row>
    <row r="35" spans="1:21" ht="15" customHeight="1" x14ac:dyDescent="0.2">
      <c r="A35" s="164">
        <f t="shared" si="3"/>
        <v>29</v>
      </c>
      <c r="B35" s="165" t="str">
        <f t="shared" si="1"/>
        <v>O.K.</v>
      </c>
      <c r="C35" s="171" t="s">
        <v>2782</v>
      </c>
      <c r="D35" s="248"/>
      <c r="E35" s="233">
        <f>MAX(G35:L35)</f>
        <v>0</v>
      </c>
      <c r="F35" s="231">
        <v>0</v>
      </c>
      <c r="G35" s="232">
        <f>IF(ABS(PRRAS!D78-SUM(PRRAS!D682:D685))&gt;1,1,0)</f>
        <v>0</v>
      </c>
      <c r="H35" s="232">
        <f>IF(ABS(PRRAS!E78-SUM(PRRAS!E682:E685))&gt;1,1,0)</f>
        <v>0</v>
      </c>
      <c r="U35" s="233">
        <v>26985</v>
      </c>
    </row>
    <row r="36" spans="1:21" ht="15" customHeight="1" x14ac:dyDescent="0.2">
      <c r="A36" s="164">
        <f t="shared" si="3"/>
        <v>30</v>
      </c>
      <c r="B36" s="165" t="str">
        <f t="shared" si="1"/>
        <v>O.K.</v>
      </c>
      <c r="C36" s="171" t="s">
        <v>2783</v>
      </c>
      <c r="D36" s="248"/>
      <c r="E36" s="233">
        <f>MAX(G36:L36)</f>
        <v>0</v>
      </c>
      <c r="F36" s="231">
        <v>0</v>
      </c>
      <c r="G36" s="232">
        <f>IF(ABS(PRRAS!D79-SUM(PRRAS!D686:D689))&gt;1,1,0)</f>
        <v>0</v>
      </c>
      <c r="H36" s="232">
        <f>IF(ABS(PRRAS!E79-SUM(PRRAS!E686:E689))&gt;1,1,0)</f>
        <v>0</v>
      </c>
      <c r="U36" s="233">
        <v>26993</v>
      </c>
    </row>
    <row r="37" spans="1:21" ht="15" customHeight="1" x14ac:dyDescent="0.2">
      <c r="A37" s="164">
        <f t="shared" si="3"/>
        <v>31</v>
      </c>
      <c r="B37" s="165" t="str">
        <f t="shared" si="1"/>
        <v>O.K.</v>
      </c>
      <c r="C37" s="171" t="s">
        <v>2784</v>
      </c>
      <c r="D37" s="248"/>
      <c r="E37" s="233">
        <f t="shared" si="4"/>
        <v>0</v>
      </c>
      <c r="F37" s="231">
        <v>0</v>
      </c>
      <c r="G37" s="232">
        <f>IF(PRRAS!D690&gt;PRRAS!D93,1,0)</f>
        <v>0</v>
      </c>
      <c r="H37" s="232">
        <f>IF(PRRAS!E690&gt;PRRAS!E93,1,0)</f>
        <v>0</v>
      </c>
      <c r="U37" s="233">
        <v>27038</v>
      </c>
    </row>
    <row r="38" spans="1:21" ht="15" customHeight="1" x14ac:dyDescent="0.2">
      <c r="A38" s="164">
        <f t="shared" si="3"/>
        <v>32</v>
      </c>
      <c r="B38" s="165" t="str">
        <f t="shared" si="1"/>
        <v>O.K.</v>
      </c>
      <c r="C38" s="171" t="s">
        <v>2785</v>
      </c>
      <c r="D38" s="248"/>
      <c r="E38" s="233">
        <f t="shared" si="4"/>
        <v>0</v>
      </c>
      <c r="F38" s="231">
        <v>0</v>
      </c>
      <c r="G38" s="232">
        <f>IF(ABS(PRRAS!D108-SUM(PRRAS!D691:D697))&gt;1,1,0)</f>
        <v>0</v>
      </c>
      <c r="H38" s="232">
        <f>IF(ABS(PRRAS!E108-SUM(PRRAS!E691:E697))&gt;1,1,0)</f>
        <v>0</v>
      </c>
      <c r="U38" s="233">
        <v>27054</v>
      </c>
    </row>
    <row r="39" spans="1:21" ht="15" customHeight="1" x14ac:dyDescent="0.2">
      <c r="A39" s="164">
        <f t="shared" si="3"/>
        <v>33</v>
      </c>
      <c r="B39" s="165" t="str">
        <f t="shared" si="1"/>
        <v>O.K.</v>
      </c>
      <c r="C39" s="171" t="s">
        <v>2786</v>
      </c>
      <c r="D39" s="248"/>
      <c r="E39" s="233">
        <f t="shared" si="4"/>
        <v>0</v>
      </c>
      <c r="F39" s="231">
        <v>0</v>
      </c>
      <c r="G39" s="232">
        <f>IF(SUM(PRRAS!D698:D700)&gt;PRRAS!D127,1,0)</f>
        <v>0</v>
      </c>
      <c r="H39" s="232">
        <f>IF(SUM(PRRAS!E698:E700)&gt;PRRAS!E127,1,0)</f>
        <v>0</v>
      </c>
      <c r="U39" s="233">
        <v>27062</v>
      </c>
    </row>
    <row r="40" spans="1:21" ht="15" customHeight="1" x14ac:dyDescent="0.2">
      <c r="A40" s="164">
        <f t="shared" si="3"/>
        <v>34</v>
      </c>
      <c r="B40" s="165" t="str">
        <f t="shared" si="1"/>
        <v>O.K.</v>
      </c>
      <c r="C40" s="171" t="s">
        <v>2787</v>
      </c>
      <c r="D40" s="248"/>
      <c r="E40" s="233">
        <f t="shared" si="4"/>
        <v>0</v>
      </c>
      <c r="F40" s="231">
        <v>0</v>
      </c>
      <c r="G40" s="232">
        <f>IF(PRRAS!D701+PRRAS!D702&gt;PRRAS!D166,1,0)</f>
        <v>0</v>
      </c>
      <c r="H40" s="232">
        <f>IF(PRRAS!E701+PRRAS!E702&gt;PRRAS!E166,1,0)</f>
        <v>0</v>
      </c>
      <c r="U40" s="233">
        <v>27095</v>
      </c>
    </row>
    <row r="41" spans="1:21" ht="15" customHeight="1" x14ac:dyDescent="0.2">
      <c r="A41" s="164">
        <f t="shared" si="3"/>
        <v>35</v>
      </c>
      <c r="B41" s="165" t="str">
        <f t="shared" si="1"/>
        <v>O.K.</v>
      </c>
      <c r="C41" s="171" t="s">
        <v>2788</v>
      </c>
      <c r="D41" s="248"/>
      <c r="E41" s="233">
        <f>MAX(G41:L41)</f>
        <v>0</v>
      </c>
      <c r="F41" s="231">
        <v>0</v>
      </c>
      <c r="G41" s="232">
        <f>IF(PRRAS!D703&gt;PRRAS!D174,1,0)</f>
        <v>0</v>
      </c>
      <c r="H41" s="232">
        <f>IF(PRRAS!E703&gt;PRRAS!E174,1,0)</f>
        <v>0</v>
      </c>
      <c r="U41" s="233">
        <v>27100</v>
      </c>
    </row>
    <row r="42" spans="1:21" ht="15" customHeight="1" x14ac:dyDescent="0.2">
      <c r="A42" s="164">
        <f t="shared" si="3"/>
        <v>36</v>
      </c>
      <c r="B42" s="165" t="str">
        <f t="shared" si="1"/>
        <v>O.K.</v>
      </c>
      <c r="C42" s="171" t="s">
        <v>2789</v>
      </c>
      <c r="D42" s="248"/>
      <c r="E42" s="233">
        <f t="shared" si="4"/>
        <v>0</v>
      </c>
      <c r="F42" s="231">
        <v>0</v>
      </c>
      <c r="G42" s="232">
        <f>IF(PRRAS!D704&gt;PRRAS!D190,1,0)</f>
        <v>0</v>
      </c>
      <c r="H42" s="232">
        <f>IF(PRRAS!E704&gt;PRRAS!E190,1,0)</f>
        <v>0</v>
      </c>
      <c r="U42" s="233">
        <v>27302</v>
      </c>
    </row>
    <row r="43" spans="1:21" ht="15" customHeight="1" x14ac:dyDescent="0.2">
      <c r="A43" s="164">
        <f t="shared" si="3"/>
        <v>37</v>
      </c>
      <c r="B43" s="165" t="str">
        <f t="shared" si="1"/>
        <v>O.K.</v>
      </c>
      <c r="C43" s="171" t="s">
        <v>2790</v>
      </c>
      <c r="D43" s="248"/>
      <c r="E43" s="233">
        <f t="shared" si="4"/>
        <v>0</v>
      </c>
      <c r="F43" s="231">
        <v>0</v>
      </c>
      <c r="G43" s="232">
        <f>IF(PRRAS!D705&gt;PRRAS!D191,1,0)</f>
        <v>0</v>
      </c>
      <c r="H43" s="232">
        <f>IF(PRRAS!E705&gt;PRRAS!E191,1,0)</f>
        <v>0</v>
      </c>
      <c r="U43" s="233">
        <v>27319</v>
      </c>
    </row>
    <row r="44" spans="1:21" ht="15" customHeight="1" x14ac:dyDescent="0.2">
      <c r="A44" s="164">
        <f t="shared" si="3"/>
        <v>38</v>
      </c>
      <c r="B44" s="165" t="str">
        <f t="shared" si="1"/>
        <v>O.K.</v>
      </c>
      <c r="C44" s="171" t="s">
        <v>2791</v>
      </c>
      <c r="D44" s="248"/>
      <c r="E44" s="233">
        <f t="shared" si="4"/>
        <v>0</v>
      </c>
      <c r="F44" s="231">
        <v>0</v>
      </c>
      <c r="G44" s="232">
        <f>IF(SUM(PRRAS!D706:D708)&gt;PRRAS!D192,1,0)</f>
        <v>0</v>
      </c>
      <c r="H44" s="232">
        <f>IF(SUM(PRRAS!E706:E708)&gt;PRRAS!E192,1,0)</f>
        <v>0</v>
      </c>
      <c r="U44" s="233">
        <v>27327</v>
      </c>
    </row>
    <row r="45" spans="1:21" ht="15" customHeight="1" x14ac:dyDescent="0.2">
      <c r="A45" s="164">
        <f t="shared" si="3"/>
        <v>39</v>
      </c>
      <c r="B45" s="165" t="str">
        <f t="shared" si="1"/>
        <v>O.K.</v>
      </c>
      <c r="C45" s="171" t="s">
        <v>2792</v>
      </c>
      <c r="D45" s="248"/>
      <c r="E45" s="233">
        <f>MAX(G45:L45)</f>
        <v>0</v>
      </c>
      <c r="F45" s="231">
        <v>0</v>
      </c>
      <c r="G45" s="232">
        <f>IF(PRRAS!D709&gt;PRRAS!D194,1,0)</f>
        <v>0</v>
      </c>
      <c r="H45" s="232">
        <f>IF(PRRAS!E709&gt;PRRAS!E194,1,0)</f>
        <v>0</v>
      </c>
      <c r="U45" s="233">
        <v>27360</v>
      </c>
    </row>
    <row r="46" spans="1:21" ht="15" customHeight="1" x14ac:dyDescent="0.2">
      <c r="A46" s="164">
        <f t="shared" si="3"/>
        <v>40</v>
      </c>
      <c r="B46" s="165" t="str">
        <f t="shared" si="1"/>
        <v>O.K.</v>
      </c>
      <c r="C46" s="171" t="s">
        <v>2793</v>
      </c>
      <c r="D46" s="248"/>
      <c r="E46" s="233">
        <f t="shared" si="4"/>
        <v>0</v>
      </c>
      <c r="F46" s="231">
        <v>0</v>
      </c>
      <c r="G46" s="232">
        <f>IF(PRRAS!D710&gt;PRRAS!D197,1,0)</f>
        <v>0</v>
      </c>
      <c r="H46" s="232">
        <f>IF(PRRAS!E710&gt;PRRAS!E197,1,0)</f>
        <v>0</v>
      </c>
      <c r="U46" s="233">
        <v>27394</v>
      </c>
    </row>
    <row r="47" spans="1:21" ht="15" customHeight="1" x14ac:dyDescent="0.2">
      <c r="A47" s="164">
        <f t="shared" si="3"/>
        <v>41</v>
      </c>
      <c r="B47" s="165" t="str">
        <f t="shared" si="1"/>
        <v>O.K.</v>
      </c>
      <c r="C47" s="171" t="s">
        <v>2794</v>
      </c>
      <c r="D47" s="248"/>
      <c r="E47" s="233">
        <f t="shared" si="4"/>
        <v>0</v>
      </c>
      <c r="F47" s="231">
        <v>0</v>
      </c>
      <c r="G47" s="232">
        <f>IF(PRRAS!D711&gt;PRRAS!D198,1,0)</f>
        <v>0</v>
      </c>
      <c r="H47" s="232">
        <f>IF(PRRAS!E711&gt;PRRAS!E198,1,0)</f>
        <v>0</v>
      </c>
      <c r="U47" s="233">
        <v>27409</v>
      </c>
    </row>
    <row r="48" spans="1:21" ht="15" customHeight="1" x14ac:dyDescent="0.2">
      <c r="A48" s="164">
        <f t="shared" si="3"/>
        <v>42</v>
      </c>
      <c r="B48" s="165" t="str">
        <f t="shared" si="1"/>
        <v>O.K.</v>
      </c>
      <c r="C48" s="171" t="s">
        <v>2795</v>
      </c>
      <c r="D48" s="248"/>
      <c r="E48" s="233">
        <f t="shared" si="4"/>
        <v>0</v>
      </c>
      <c r="F48" s="231">
        <v>0</v>
      </c>
      <c r="G48" s="232">
        <f>IF(ABS(PRRAS!D712+PRRAS!D713-PRRAS!D206)&gt;1,1,0)</f>
        <v>0</v>
      </c>
      <c r="H48" s="232">
        <f>IF(ABS(PRRAS!E712+PRRAS!E713-PRRAS!E206)&gt;1,1,0)</f>
        <v>0</v>
      </c>
      <c r="U48" s="233">
        <v>27417</v>
      </c>
    </row>
    <row r="49" spans="1:21" ht="15" customHeight="1" x14ac:dyDescent="0.2">
      <c r="A49" s="164">
        <f t="shared" si="3"/>
        <v>43</v>
      </c>
      <c r="B49" s="165" t="str">
        <f t="shared" si="1"/>
        <v>O.K.</v>
      </c>
      <c r="C49" s="171" t="s">
        <v>2796</v>
      </c>
      <c r="D49" s="248"/>
      <c r="E49" s="233">
        <f t="shared" si="4"/>
        <v>0</v>
      </c>
      <c r="F49" s="231">
        <v>0</v>
      </c>
      <c r="G49" s="232">
        <f>IF(ABS(PRRAS!D714+PRRAS!D715-PRRAS!D207)&gt;1,1,0)</f>
        <v>0</v>
      </c>
      <c r="H49" s="232">
        <f>IF(ABS(PRRAS!E714+PRRAS!E715-PRRAS!E207)&gt;1,1,0)</f>
        <v>0</v>
      </c>
      <c r="U49" s="233">
        <v>27425</v>
      </c>
    </row>
    <row r="50" spans="1:21" ht="15" customHeight="1" x14ac:dyDescent="0.2">
      <c r="A50" s="164">
        <f t="shared" si="3"/>
        <v>44</v>
      </c>
      <c r="B50" s="165" t="str">
        <f t="shared" si="1"/>
        <v>O.K.</v>
      </c>
      <c r="C50" s="171" t="s">
        <v>2797</v>
      </c>
      <c r="D50" s="248"/>
      <c r="E50" s="233">
        <f t="shared" si="4"/>
        <v>0</v>
      </c>
      <c r="F50" s="231">
        <v>0</v>
      </c>
      <c r="G50" s="232">
        <f>IF(ABS(PRRAS!D716+PRRAS!D717-PRRAS!D208)&gt;1,1,0)</f>
        <v>0</v>
      </c>
      <c r="H50" s="232">
        <f>IF(ABS(PRRAS!E716+PRRAS!E717-PRRAS!E208)&gt;1,1,0)</f>
        <v>0</v>
      </c>
      <c r="U50" s="233">
        <v>27513</v>
      </c>
    </row>
    <row r="51" spans="1:21" ht="15" customHeight="1" x14ac:dyDescent="0.2">
      <c r="A51" s="164">
        <f t="shared" si="3"/>
        <v>45</v>
      </c>
      <c r="B51" s="165" t="str">
        <f t="shared" si="1"/>
        <v>O.K.</v>
      </c>
      <c r="C51" s="171" t="s">
        <v>2798</v>
      </c>
      <c r="D51" s="248"/>
      <c r="E51" s="233">
        <f t="shared" si="4"/>
        <v>0</v>
      </c>
      <c r="F51" s="231">
        <v>0</v>
      </c>
      <c r="G51" s="232">
        <f>IF(ABS(PRRAS!D718+PRRAS!D719-PRRAS!D209)&gt;1,1,0)</f>
        <v>0</v>
      </c>
      <c r="H51" s="232">
        <f>IF(ABS(PRRAS!E718+PRRAS!E719-PRRAS!E209)&gt;1,1,0)</f>
        <v>0</v>
      </c>
      <c r="U51" s="233">
        <v>27521</v>
      </c>
    </row>
    <row r="52" spans="1:21" ht="15" customHeight="1" x14ac:dyDescent="0.2">
      <c r="A52" s="164">
        <f t="shared" si="3"/>
        <v>46</v>
      </c>
      <c r="B52" s="165" t="str">
        <f t="shared" si="1"/>
        <v>O.K.</v>
      </c>
      <c r="C52" s="171" t="s">
        <v>2799</v>
      </c>
      <c r="D52" s="248"/>
      <c r="E52" s="233">
        <f t="shared" si="4"/>
        <v>0</v>
      </c>
      <c r="F52" s="231">
        <v>0</v>
      </c>
      <c r="G52" s="232">
        <f>IF(ABS(PRRAS!D211-SUM(PRRAS!D720:D723))&gt;1,1,0)</f>
        <v>0</v>
      </c>
      <c r="H52" s="232">
        <f>IF(ABS(PRRAS!E211-SUM(PRRAS!E720:E723))&gt;1,1,0)</f>
        <v>0</v>
      </c>
      <c r="U52" s="233">
        <v>27530</v>
      </c>
    </row>
    <row r="53" spans="1:21" ht="15" customHeight="1" x14ac:dyDescent="0.2">
      <c r="A53" s="164">
        <f t="shared" si="3"/>
        <v>47</v>
      </c>
      <c r="B53" s="165" t="str">
        <f t="shared" si="1"/>
        <v>O.K.</v>
      </c>
      <c r="C53" s="171" t="s">
        <v>2800</v>
      </c>
      <c r="D53" s="248"/>
      <c r="E53" s="233">
        <f t="shared" si="4"/>
        <v>0</v>
      </c>
      <c r="F53" s="231">
        <v>0</v>
      </c>
      <c r="G53" s="232">
        <f>IF(ABS(PRRAS!D212-SUM(PRRAS!D724:D726))&gt;1,1,0)</f>
        <v>0</v>
      </c>
      <c r="H53" s="232">
        <f>IF(ABS(PRRAS!E212-SUM(PRRAS!E724:E726))&gt;1,1,0)</f>
        <v>0</v>
      </c>
      <c r="U53" s="233">
        <v>27572</v>
      </c>
    </row>
    <row r="54" spans="1:21" ht="15" customHeight="1" x14ac:dyDescent="0.2">
      <c r="A54" s="164">
        <f t="shared" si="3"/>
        <v>48</v>
      </c>
      <c r="B54" s="165" t="str">
        <f t="shared" si="1"/>
        <v>O.K.</v>
      </c>
      <c r="C54" s="171" t="s">
        <v>2801</v>
      </c>
      <c r="D54" s="248"/>
      <c r="E54" s="233">
        <f t="shared" si="4"/>
        <v>0</v>
      </c>
      <c r="F54" s="231">
        <v>0</v>
      </c>
      <c r="G54" s="232">
        <f>IF(ABS(PRRAS!D213-SUM(PRRAS!D727:D732))&gt;1,1,0)</f>
        <v>0</v>
      </c>
      <c r="H54" s="232">
        <f>IF(ABS(PRRAS!E213-SUM(PRRAS!E727:E732))&gt;1,1,0)</f>
        <v>0</v>
      </c>
      <c r="U54" s="233">
        <v>27597</v>
      </c>
    </row>
    <row r="55" spans="1:21" ht="15" customHeight="1" x14ac:dyDescent="0.2">
      <c r="A55" s="164">
        <f t="shared" si="3"/>
        <v>49</v>
      </c>
      <c r="B55" s="165" t="str">
        <f t="shared" si="1"/>
        <v>O.K.</v>
      </c>
      <c r="C55" s="171" t="s">
        <v>2802</v>
      </c>
      <c r="D55" s="248"/>
      <c r="E55" s="233">
        <f t="shared" si="4"/>
        <v>0</v>
      </c>
      <c r="F55" s="231">
        <v>0</v>
      </c>
      <c r="G55" s="232">
        <f>IF(SUM(PRRAS!D733:D735)&gt;PRRAS!D216,1,0)</f>
        <v>0</v>
      </c>
      <c r="H55" s="232">
        <f>IF(SUM(PRRAS!E733:E735)&gt;PRRAS!E216,1,0)</f>
        <v>0</v>
      </c>
      <c r="U55" s="233">
        <v>27716</v>
      </c>
    </row>
    <row r="56" spans="1:21" ht="15" customHeight="1" x14ac:dyDescent="0.2">
      <c r="A56" s="164">
        <f t="shared" si="3"/>
        <v>50</v>
      </c>
      <c r="B56" s="165" t="str">
        <f t="shared" si="1"/>
        <v>O.K.</v>
      </c>
      <c r="C56" s="171" t="s">
        <v>2803</v>
      </c>
      <c r="D56" s="248"/>
      <c r="E56" s="233">
        <f t="shared" si="4"/>
        <v>0</v>
      </c>
      <c r="F56" s="231">
        <v>0</v>
      </c>
      <c r="G56" s="232">
        <f>IF(ABS(PRRAS!D217-SUM(PRRAS!D736:D742))&gt;1,1,0)</f>
        <v>0</v>
      </c>
      <c r="H56" s="232">
        <f>IF(ABS(PRRAS!E217-SUM(PRRAS!E736:E742))&gt;1,1,0)</f>
        <v>0</v>
      </c>
      <c r="U56" s="233">
        <v>27804</v>
      </c>
    </row>
    <row r="57" spans="1:21" ht="15" customHeight="1" x14ac:dyDescent="0.2">
      <c r="A57" s="164">
        <f t="shared" si="3"/>
        <v>51</v>
      </c>
      <c r="B57" s="165" t="str">
        <f t="shared" si="1"/>
        <v>O.K.</v>
      </c>
      <c r="C57" s="171" t="s">
        <v>2804</v>
      </c>
      <c r="D57" s="248"/>
      <c r="E57" s="233">
        <f t="shared" si="4"/>
        <v>0</v>
      </c>
      <c r="F57" s="231">
        <v>0</v>
      </c>
      <c r="G57" s="232">
        <f>IF(PRRAS!D743&gt;PRRAS!D222,1,0)</f>
        <v>0</v>
      </c>
      <c r="H57" s="232">
        <f>IF(PRRAS!E743&gt;PRRAS!E222,1,0)</f>
        <v>0</v>
      </c>
      <c r="U57" s="233">
        <v>27888</v>
      </c>
    </row>
    <row r="58" spans="1:21" ht="15" customHeight="1" x14ac:dyDescent="0.2">
      <c r="A58" s="164">
        <f t="shared" si="3"/>
        <v>52</v>
      </c>
      <c r="B58" s="165" t="str">
        <f t="shared" si="1"/>
        <v>O.K.</v>
      </c>
      <c r="C58" s="171" t="s">
        <v>2805</v>
      </c>
      <c r="D58" s="248"/>
      <c r="E58" s="233">
        <f t="shared" si="4"/>
        <v>0</v>
      </c>
      <c r="F58" s="231">
        <v>0</v>
      </c>
      <c r="G58" s="232">
        <f>IF(ABS(PRRAS!D230-PRRAS!D744-PRRAS!D745)&gt;1,1,0)</f>
        <v>0</v>
      </c>
      <c r="H58" s="232">
        <f>IF(ABS(PRRAS!E230-PRRAS!E744-PRRAS!E745)&gt;1,1,0)</f>
        <v>0</v>
      </c>
      <c r="U58" s="233">
        <v>27907</v>
      </c>
    </row>
    <row r="59" spans="1:21" ht="15" customHeight="1" x14ac:dyDescent="0.2">
      <c r="A59" s="164">
        <f t="shared" si="3"/>
        <v>53</v>
      </c>
      <c r="B59" s="165" t="str">
        <f t="shared" si="1"/>
        <v>O.K.</v>
      </c>
      <c r="C59" s="171" t="s">
        <v>2806</v>
      </c>
      <c r="D59" s="248"/>
      <c r="E59" s="233">
        <f t="shared" si="4"/>
        <v>0</v>
      </c>
      <c r="F59" s="231">
        <v>0</v>
      </c>
      <c r="G59" s="232">
        <f>IF(ABS(PRRAS!D240-SUM(PRRAS!D746:D752))&gt;1,1,0)</f>
        <v>0</v>
      </c>
      <c r="H59" s="232">
        <f>IF(ABS(PRRAS!E240-SUM(PRRAS!E746:E752))&gt;1,1,0)</f>
        <v>0</v>
      </c>
      <c r="U59" s="233">
        <v>27931</v>
      </c>
    </row>
    <row r="60" spans="1:21" ht="15" customHeight="1" x14ac:dyDescent="0.2">
      <c r="A60" s="164">
        <f t="shared" si="3"/>
        <v>54</v>
      </c>
      <c r="B60" s="165" t="str">
        <f t="shared" si="1"/>
        <v>O.K.</v>
      </c>
      <c r="C60" s="171" t="s">
        <v>2807</v>
      </c>
      <c r="D60" s="248"/>
      <c r="E60" s="233">
        <f t="shared" si="4"/>
        <v>0</v>
      </c>
      <c r="F60" s="231">
        <v>0</v>
      </c>
      <c r="G60" s="232">
        <f>IF(ABS(PRRAS!D241-SUM(PRRAS!D753:D759))&gt;1,1,0)</f>
        <v>0</v>
      </c>
      <c r="H60" s="232">
        <f>IF(ABS(PRRAS!E241-SUM(PRRAS!E753:E759))&gt;1,1,0)</f>
        <v>0</v>
      </c>
      <c r="U60" s="233">
        <v>28006</v>
      </c>
    </row>
    <row r="61" spans="1:21" ht="15" customHeight="1" x14ac:dyDescent="0.2">
      <c r="A61" s="164">
        <f t="shared" si="3"/>
        <v>55</v>
      </c>
      <c r="B61" s="165" t="str">
        <f t="shared" si="1"/>
        <v>O.K.</v>
      </c>
      <c r="C61" s="171" t="s">
        <v>2808</v>
      </c>
      <c r="D61" s="248"/>
      <c r="E61" s="233">
        <f t="shared" si="4"/>
        <v>0</v>
      </c>
      <c r="F61" s="231">
        <v>0</v>
      </c>
      <c r="G61" s="232">
        <f>IF(ABS(PRRAS!D250-SUM(PRRAS!D760:D768))&gt;1,1,0)</f>
        <v>0</v>
      </c>
      <c r="H61" s="232">
        <f>IF(ABS(PRRAS!E250-SUM(PRRAS!E760:E768))&gt;1,1,0)</f>
        <v>0</v>
      </c>
      <c r="U61" s="233">
        <v>28014</v>
      </c>
    </row>
    <row r="62" spans="1:21" ht="15" customHeight="1" x14ac:dyDescent="0.2">
      <c r="A62" s="164">
        <f t="shared" si="3"/>
        <v>56</v>
      </c>
      <c r="B62" s="165" t="str">
        <f t="shared" si="1"/>
        <v>O.K.</v>
      </c>
      <c r="C62" s="171" t="s">
        <v>2809</v>
      </c>
      <c r="D62" s="248"/>
      <c r="E62" s="233">
        <f t="shared" si="4"/>
        <v>0</v>
      </c>
      <c r="F62" s="231">
        <v>0</v>
      </c>
      <c r="G62" s="232">
        <f>IF(ABS(PRRAS!D251-SUM(PRRAS!D769:D777))&gt;1,1,0)</f>
        <v>0</v>
      </c>
      <c r="H62" s="232">
        <f>IF(ABS(PRRAS!E251-SUM(PRRAS!E769:E777))&gt;1,1,0)</f>
        <v>0</v>
      </c>
      <c r="U62" s="233">
        <v>28143</v>
      </c>
    </row>
    <row r="63" spans="1:21" ht="15" customHeight="1" x14ac:dyDescent="0.2">
      <c r="A63" s="164">
        <f t="shared" si="3"/>
        <v>57</v>
      </c>
      <c r="B63" s="165" t="str">
        <f t="shared" si="1"/>
        <v>O.K.</v>
      </c>
      <c r="C63" s="171" t="s">
        <v>2810</v>
      </c>
      <c r="D63" s="248"/>
      <c r="E63" s="233">
        <f t="shared" si="4"/>
        <v>0</v>
      </c>
      <c r="F63" s="231">
        <v>0</v>
      </c>
      <c r="G63" s="232">
        <f>IF(ABS(PRRAS!D261-SUM(PRRAS!D778:D780))&gt;1,1,0)</f>
        <v>0</v>
      </c>
      <c r="H63" s="232">
        <f>IF(ABS(PRRAS!E261-SUM(PRRAS!E778:E780))&gt;1,1,0)</f>
        <v>0</v>
      </c>
      <c r="U63" s="233">
        <v>28151</v>
      </c>
    </row>
    <row r="64" spans="1:21" ht="15" customHeight="1" x14ac:dyDescent="0.2">
      <c r="A64" s="164">
        <f t="shared" si="3"/>
        <v>58</v>
      </c>
      <c r="B64" s="165" t="str">
        <f t="shared" si="1"/>
        <v>O.K.</v>
      </c>
      <c r="C64" s="171" t="s">
        <v>2811</v>
      </c>
      <c r="D64" s="248"/>
      <c r="E64" s="233">
        <f t="shared" si="4"/>
        <v>0</v>
      </c>
      <c r="F64" s="231">
        <v>0</v>
      </c>
      <c r="G64" s="232">
        <f>IF(ABS(PRRAS!D262-SUM(PRRAS!D781:D784))&gt;1,1,0)</f>
        <v>0</v>
      </c>
      <c r="H64" s="232">
        <f>IF(ABS(PRRAS!E262-SUM(PRRAS!E781:E784))&gt;1,1,0)</f>
        <v>0</v>
      </c>
      <c r="U64" s="233">
        <v>28160</v>
      </c>
    </row>
    <row r="65" spans="1:21" ht="15" customHeight="1" x14ac:dyDescent="0.2">
      <c r="A65" s="164">
        <f t="shared" si="3"/>
        <v>59</v>
      </c>
      <c r="B65" s="165" t="str">
        <f t="shared" si="1"/>
        <v>O.K.</v>
      </c>
      <c r="C65" s="171" t="s">
        <v>2812</v>
      </c>
      <c r="D65" s="248"/>
      <c r="E65" s="233">
        <f t="shared" si="4"/>
        <v>0</v>
      </c>
      <c r="F65" s="231">
        <v>0</v>
      </c>
      <c r="G65" s="232">
        <f>IF(ABS(PRRAS!D265-SUM(PRRAS!D785:D793))&gt;1,1,0)</f>
        <v>0</v>
      </c>
      <c r="H65" s="232">
        <f>IF(ABS(PRRAS!E265-SUM(PRRAS!E785:E793))&gt;1,1,0)</f>
        <v>0</v>
      </c>
      <c r="U65" s="233">
        <v>28178</v>
      </c>
    </row>
    <row r="66" spans="1:21" ht="15" customHeight="1" x14ac:dyDescent="0.2">
      <c r="A66" s="164">
        <f t="shared" si="3"/>
        <v>60</v>
      </c>
      <c r="B66" s="165" t="str">
        <f t="shared" si="1"/>
        <v>O.K.</v>
      </c>
      <c r="C66" s="171" t="s">
        <v>2813</v>
      </c>
      <c r="D66" s="248"/>
      <c r="E66" s="233">
        <f t="shared" si="4"/>
        <v>0</v>
      </c>
      <c r="F66" s="231">
        <v>0</v>
      </c>
      <c r="G66" s="232">
        <f>IF(ABS(PRRAS!D266-SUM(PRRAS!D794:D798))&gt;1,1,0)</f>
        <v>0</v>
      </c>
      <c r="H66" s="232">
        <f>IF(ABS(PRRAS!E266-SUM(PRRAS!E794:E798))&gt;1,1,0)</f>
        <v>0</v>
      </c>
      <c r="U66" s="233">
        <v>28186</v>
      </c>
    </row>
    <row r="67" spans="1:21" ht="15" customHeight="1" x14ac:dyDescent="0.2">
      <c r="A67" s="164">
        <f t="shared" si="3"/>
        <v>61</v>
      </c>
      <c r="B67" s="165" t="str">
        <f t="shared" si="1"/>
        <v>O.K.</v>
      </c>
      <c r="C67" s="171" t="s">
        <v>2814</v>
      </c>
      <c r="D67" s="248"/>
      <c r="E67" s="233">
        <f t="shared" si="4"/>
        <v>0</v>
      </c>
      <c r="F67" s="231">
        <v>0</v>
      </c>
      <c r="G67" s="232">
        <f>IF(PRRAS!D799&gt;PRRAS!D270,1,0)</f>
        <v>0</v>
      </c>
      <c r="H67" s="232">
        <f>IF(PRRAS!E799&gt;PRRAS!E270,1,0)</f>
        <v>0</v>
      </c>
      <c r="U67" s="233">
        <v>28194</v>
      </c>
    </row>
    <row r="68" spans="1:21" ht="15" customHeight="1" x14ac:dyDescent="0.2">
      <c r="A68" s="164">
        <f t="shared" si="3"/>
        <v>62</v>
      </c>
      <c r="B68" s="165" t="str">
        <f t="shared" si="1"/>
        <v>O.K.</v>
      </c>
      <c r="C68" s="171" t="s">
        <v>2815</v>
      </c>
      <c r="D68" s="248"/>
      <c r="E68" s="233">
        <f t="shared" si="4"/>
        <v>0</v>
      </c>
      <c r="F68" s="231">
        <v>0</v>
      </c>
      <c r="G68" s="232">
        <f>IF(ABS(PRRAS!D284-SUM(PRRAS!D800:D803))&gt;1,1,0)</f>
        <v>0</v>
      </c>
      <c r="H68" s="232">
        <f>IF(ABS(PRRAS!E284-SUM(PRRAS!E800:E803))&gt;1,1,0)</f>
        <v>0</v>
      </c>
      <c r="U68" s="233">
        <v>28284</v>
      </c>
    </row>
    <row r="69" spans="1:21" ht="15" customHeight="1" x14ac:dyDescent="0.2">
      <c r="A69" s="164">
        <f t="shared" si="3"/>
        <v>63</v>
      </c>
      <c r="B69" s="165" t="str">
        <f t="shared" si="1"/>
        <v>O.K.</v>
      </c>
      <c r="C69" s="171" t="s">
        <v>2816</v>
      </c>
      <c r="D69" s="248"/>
      <c r="E69" s="233">
        <f t="shared" si="4"/>
        <v>0</v>
      </c>
      <c r="F69" s="231">
        <v>0</v>
      </c>
      <c r="G69" s="232">
        <f>IF(ABS(PRRAS!D285-SUM(PRRAS!D804:D808))&gt;1,1,0)</f>
        <v>0</v>
      </c>
      <c r="H69" s="232">
        <f>IF(ABS(PRRAS!E285-SUM(PRRAS!E804:E808))&gt;1,1,0)</f>
        <v>0</v>
      </c>
      <c r="U69" s="233">
        <v>28330</v>
      </c>
    </row>
    <row r="70" spans="1:21" ht="15" customHeight="1" x14ac:dyDescent="0.2">
      <c r="A70" s="164">
        <f t="shared" si="3"/>
        <v>64</v>
      </c>
      <c r="B70" s="165" t="str">
        <f t="shared" si="1"/>
        <v>O.K.</v>
      </c>
      <c r="C70" s="171" t="s">
        <v>2817</v>
      </c>
      <c r="D70" s="248"/>
      <c r="E70" s="233">
        <f t="shared" si="4"/>
        <v>0</v>
      </c>
      <c r="F70" s="231">
        <v>0</v>
      </c>
      <c r="G70" s="232">
        <f>IF(ABS(PRRAS!D286-SUM(PRRAS!D809:D810))&gt;1,1,0)</f>
        <v>0</v>
      </c>
      <c r="H70" s="232">
        <f>IF(ABS(PRRAS!E286-SUM(PRRAS!E809:E810))&gt;1,1,0)</f>
        <v>0</v>
      </c>
      <c r="U70" s="233">
        <v>28348</v>
      </c>
    </row>
    <row r="71" spans="1:21" ht="15" customHeight="1" x14ac:dyDescent="0.2">
      <c r="A71" s="164">
        <f t="shared" si="3"/>
        <v>65</v>
      </c>
      <c r="B71" s="165" t="str">
        <f t="shared" si="1"/>
        <v>O.K.</v>
      </c>
      <c r="C71" s="171" t="s">
        <v>2818</v>
      </c>
      <c r="D71" s="248"/>
      <c r="E71" s="233">
        <f>MAX(G71:L71)</f>
        <v>0</v>
      </c>
      <c r="F71" s="231">
        <v>0</v>
      </c>
      <c r="G71" s="232">
        <f>IF(ABS(PRRAS!D287-SUM(PRRAS!D811:D812))&gt;1,1,0)</f>
        <v>0</v>
      </c>
      <c r="H71" s="232">
        <f>IF(ABS(PRRAS!E287-SUM(PRRAS!E811:E812))&gt;1,1,0)</f>
        <v>0</v>
      </c>
      <c r="U71" s="233">
        <v>28356</v>
      </c>
    </row>
    <row r="72" spans="1:21" ht="15" customHeight="1" x14ac:dyDescent="0.2">
      <c r="A72" s="164">
        <f t="shared" si="3"/>
        <v>66</v>
      </c>
      <c r="B72" s="165" t="str">
        <f t="shared" si="1"/>
        <v>O.K.</v>
      </c>
      <c r="C72" s="171" t="s">
        <v>2819</v>
      </c>
      <c r="D72" s="248"/>
      <c r="E72" s="233">
        <f t="shared" si="4"/>
        <v>0</v>
      </c>
      <c r="F72" s="231">
        <v>0</v>
      </c>
      <c r="G72" s="232">
        <f>IF(PRRAS!D813+PRRAS!D814&gt;PRRAS!D431,1,0)</f>
        <v>0</v>
      </c>
      <c r="H72" s="232">
        <f>IF(PRRAS!E813+PRRAS!E814&gt;PRRAS!E431,1,0)</f>
        <v>0</v>
      </c>
      <c r="U72" s="233">
        <v>28364</v>
      </c>
    </row>
    <row r="73" spans="1:21" ht="15" customHeight="1" x14ac:dyDescent="0.2">
      <c r="A73" s="164">
        <f t="shared" si="3"/>
        <v>67</v>
      </c>
      <c r="B73" s="165" t="str">
        <f t="shared" ref="B73:B136" si="5">IF(E73=1,"Pogreška",IF(F73=1,"Provjera","O.K."))</f>
        <v>O.K.</v>
      </c>
      <c r="C73" s="171" t="s">
        <v>2820</v>
      </c>
      <c r="D73" s="248"/>
      <c r="E73" s="233">
        <f t="shared" si="4"/>
        <v>0</v>
      </c>
      <c r="F73" s="231">
        <v>0</v>
      </c>
      <c r="G73" s="232">
        <f>IF(PRRAS!D815+PRRAS!D816&gt;PRRAS!D434,1,0)</f>
        <v>0</v>
      </c>
      <c r="H73" s="232">
        <f>IF(PRRAS!E815+PRRAS!E816&gt;PRRAS!E434,1,0)</f>
        <v>0</v>
      </c>
      <c r="U73" s="233">
        <v>28397</v>
      </c>
    </row>
    <row r="74" spans="1:21" ht="15" customHeight="1" x14ac:dyDescent="0.2">
      <c r="A74" s="164">
        <f t="shared" si="3"/>
        <v>68</v>
      </c>
      <c r="B74" s="165" t="str">
        <f t="shared" si="5"/>
        <v>O.K.</v>
      </c>
      <c r="C74" s="171" t="s">
        <v>2821</v>
      </c>
      <c r="D74" s="248"/>
      <c r="E74" s="233">
        <f t="shared" si="4"/>
        <v>0</v>
      </c>
      <c r="F74" s="231">
        <v>0</v>
      </c>
      <c r="G74" s="232">
        <f>IF(PRRAS!D817+PRRAS!D818&gt;PRRAS!D435,1,0)</f>
        <v>0</v>
      </c>
      <c r="H74" s="232">
        <f>IF(PRRAS!E817+PRRAS!E818&gt;PRRAS!E435,1,0)</f>
        <v>0</v>
      </c>
      <c r="U74" s="233">
        <v>28573</v>
      </c>
    </row>
    <row r="75" spans="1:21" ht="15" customHeight="1" x14ac:dyDescent="0.2">
      <c r="A75" s="164">
        <f t="shared" si="3"/>
        <v>69</v>
      </c>
      <c r="B75" s="165" t="str">
        <f t="shared" si="5"/>
        <v>O.K.</v>
      </c>
      <c r="C75" s="171" t="s">
        <v>2822</v>
      </c>
      <c r="D75" s="248"/>
      <c r="E75" s="233">
        <f t="shared" si="4"/>
        <v>0</v>
      </c>
      <c r="F75" s="231">
        <v>0</v>
      </c>
      <c r="G75" s="232">
        <f>IF(PRRAS!D819+PRRAS!D820&gt;PRRAS!D436,1,0)</f>
        <v>0</v>
      </c>
      <c r="H75" s="232">
        <f>IF(PRRAS!E819+PRRAS!E820&gt;PRRAS!E436,1,0)</f>
        <v>0</v>
      </c>
      <c r="U75" s="233">
        <v>28637</v>
      </c>
    </row>
    <row r="76" spans="1:21" ht="15" customHeight="1" x14ac:dyDescent="0.2">
      <c r="A76" s="164">
        <f t="shared" si="3"/>
        <v>70</v>
      </c>
      <c r="B76" s="165" t="str">
        <f t="shared" si="5"/>
        <v>O.K.</v>
      </c>
      <c r="C76" s="171" t="s">
        <v>2823</v>
      </c>
      <c r="D76" s="248"/>
      <c r="E76" s="233">
        <f t="shared" si="4"/>
        <v>0</v>
      </c>
      <c r="F76" s="231">
        <v>0</v>
      </c>
      <c r="G76" s="232">
        <f>IF(ABS(PRRAS!D437-SUM(PRRAS!D821:D823))&gt;1,1,0)</f>
        <v>0</v>
      </c>
      <c r="H76" s="232">
        <f>IF(ABS(PRRAS!E437-SUM(PRRAS!E821:E823))&gt;1,1,0)</f>
        <v>0</v>
      </c>
      <c r="U76" s="233">
        <v>28670</v>
      </c>
    </row>
    <row r="77" spans="1:21" ht="15" customHeight="1" x14ac:dyDescent="0.2">
      <c r="A77" s="164">
        <f t="shared" si="3"/>
        <v>71</v>
      </c>
      <c r="B77" s="165" t="str">
        <f t="shared" si="5"/>
        <v>O.K.</v>
      </c>
      <c r="C77" s="171" t="s">
        <v>2824</v>
      </c>
      <c r="D77" s="248"/>
      <c r="E77" s="233">
        <f t="shared" si="4"/>
        <v>0</v>
      </c>
      <c r="F77" s="231">
        <v>0</v>
      </c>
      <c r="G77" s="232">
        <f>IF(PRRAS!D824+PRRAS!D825&gt;PRRAS!D439,1,0)</f>
        <v>0</v>
      </c>
      <c r="H77" s="232">
        <f>IF(PRRAS!E824+PRRAS!E825&gt;PRRAS!E439,1,0)</f>
        <v>0</v>
      </c>
      <c r="U77" s="233">
        <v>28707</v>
      </c>
    </row>
    <row r="78" spans="1:21" ht="15" customHeight="1" x14ac:dyDescent="0.2">
      <c r="A78" s="164">
        <f t="shared" si="3"/>
        <v>72</v>
      </c>
      <c r="B78" s="165" t="str">
        <f t="shared" si="5"/>
        <v>O.K.</v>
      </c>
      <c r="C78" s="171" t="s">
        <v>2825</v>
      </c>
      <c r="D78" s="248"/>
      <c r="E78" s="233">
        <f t="shared" si="4"/>
        <v>0</v>
      </c>
      <c r="F78" s="231">
        <v>0</v>
      </c>
      <c r="G78" s="232">
        <f>IF(PRRAS!D826+PRRAS!D827&gt;PRRAS!D440,1,0)</f>
        <v>0</v>
      </c>
      <c r="H78" s="232">
        <f>IF(PRRAS!E826+PRRAS!E827&gt;PRRAS!E440,1,0)</f>
        <v>0</v>
      </c>
      <c r="U78" s="233">
        <v>28959</v>
      </c>
    </row>
    <row r="79" spans="1:21" ht="15" customHeight="1" x14ac:dyDescent="0.2">
      <c r="A79" s="164">
        <f t="shared" si="3"/>
        <v>73</v>
      </c>
      <c r="B79" s="165" t="str">
        <f t="shared" si="5"/>
        <v>O.K.</v>
      </c>
      <c r="C79" s="171" t="s">
        <v>2826</v>
      </c>
      <c r="D79" s="248"/>
      <c r="E79" s="233">
        <f t="shared" si="4"/>
        <v>0</v>
      </c>
      <c r="F79" s="231">
        <v>0</v>
      </c>
      <c r="G79" s="232">
        <f>IF(PRRAS!D828+PRRAS!D829&gt;PRRAS!D441,1,0)</f>
        <v>0</v>
      </c>
      <c r="H79" s="232">
        <f>IF(PRRAS!E828+PRRAS!E829&gt;PRRAS!E441,1,0)</f>
        <v>0</v>
      </c>
      <c r="U79" s="233">
        <v>29285</v>
      </c>
    </row>
    <row r="80" spans="1:21" ht="15" customHeight="1" x14ac:dyDescent="0.2">
      <c r="A80" s="164">
        <f t="shared" si="3"/>
        <v>74</v>
      </c>
      <c r="B80" s="165" t="str">
        <f t="shared" si="5"/>
        <v>O.K.</v>
      </c>
      <c r="C80" s="171" t="s">
        <v>2827</v>
      </c>
      <c r="D80" s="248"/>
      <c r="E80" s="233">
        <f t="shared" si="4"/>
        <v>0</v>
      </c>
      <c r="F80" s="231">
        <v>0</v>
      </c>
      <c r="G80" s="232">
        <f>IF(ABS(PRRAS!D446-SUM(PRRAS!D830:D832))&gt;1,1,0)</f>
        <v>0</v>
      </c>
      <c r="H80" s="232">
        <f>IF(ABS(PRRAS!E446-SUM(PRRAS!E830:E832))&gt;1,1,0)</f>
        <v>0</v>
      </c>
      <c r="U80" s="233">
        <v>29293</v>
      </c>
    </row>
    <row r="81" spans="1:21" ht="15" customHeight="1" x14ac:dyDescent="0.2">
      <c r="A81" s="164">
        <f t="shared" si="3"/>
        <v>75</v>
      </c>
      <c r="B81" s="165" t="str">
        <f t="shared" si="5"/>
        <v>O.K.</v>
      </c>
      <c r="C81" s="171" t="s">
        <v>2828</v>
      </c>
      <c r="D81" s="248"/>
      <c r="E81" s="233">
        <f t="shared" si="4"/>
        <v>0</v>
      </c>
      <c r="F81" s="231">
        <v>0</v>
      </c>
      <c r="G81" s="232">
        <f>IF(ABS(PRRAS!D447-SUM(PRRAS!D833:D835))&gt;1,1,0)</f>
        <v>0</v>
      </c>
      <c r="H81" s="232">
        <f>IF(ABS(PRRAS!E447-SUM(PRRAS!E833:E835))&gt;1,1,0)</f>
        <v>0</v>
      </c>
      <c r="U81" s="233">
        <v>29308</v>
      </c>
    </row>
    <row r="82" spans="1:21" ht="15" customHeight="1" x14ac:dyDescent="0.2">
      <c r="A82" s="164">
        <f t="shared" si="3"/>
        <v>76</v>
      </c>
      <c r="B82" s="165" t="str">
        <f t="shared" si="5"/>
        <v>O.K.</v>
      </c>
      <c r="C82" s="171" t="s">
        <v>2829</v>
      </c>
      <c r="D82" s="248"/>
      <c r="E82" s="233">
        <f t="shared" si="4"/>
        <v>0</v>
      </c>
      <c r="F82" s="231">
        <v>0</v>
      </c>
      <c r="G82" s="232">
        <f>IF(ABS(PRRAS!D451-SUM(PRRAS!D836:D837))&gt;1,1,0)</f>
        <v>0</v>
      </c>
      <c r="H82" s="232">
        <f>IF(ABS(PRRAS!E451-SUM(PRRAS!E836:E837))&gt;1,1,0)</f>
        <v>0</v>
      </c>
      <c r="U82" s="233">
        <v>29316</v>
      </c>
    </row>
    <row r="83" spans="1:21" ht="15" customHeight="1" x14ac:dyDescent="0.2">
      <c r="A83" s="164">
        <f t="shared" si="3"/>
        <v>77</v>
      </c>
      <c r="B83" s="165" t="str">
        <f t="shared" si="5"/>
        <v>O.K.</v>
      </c>
      <c r="C83" s="171" t="s">
        <v>2830</v>
      </c>
      <c r="D83" s="248"/>
      <c r="E83" s="233">
        <f t="shared" si="4"/>
        <v>0</v>
      </c>
      <c r="F83" s="231">
        <v>0</v>
      </c>
      <c r="G83" s="232">
        <f>IF(ABS(PRRAS!D452-SUM(PRRAS!D838:D840))&gt;1,1,0)</f>
        <v>0</v>
      </c>
      <c r="H83" s="232">
        <f>IF(ABS(PRRAS!E452-SUM(PRRAS!E838:E840))&gt;1,1,0)</f>
        <v>0</v>
      </c>
      <c r="U83" s="233">
        <v>29531</v>
      </c>
    </row>
    <row r="84" spans="1:21" ht="15" customHeight="1" x14ac:dyDescent="0.2">
      <c r="A84" s="164">
        <f t="shared" si="3"/>
        <v>78</v>
      </c>
      <c r="B84" s="165" t="str">
        <f t="shared" si="5"/>
        <v>O.K.</v>
      </c>
      <c r="C84" s="171" t="s">
        <v>2831</v>
      </c>
      <c r="D84" s="248"/>
      <c r="E84" s="233">
        <f t="shared" si="4"/>
        <v>0</v>
      </c>
      <c r="F84" s="231">
        <v>0</v>
      </c>
      <c r="G84" s="232">
        <f>IF(ABS(PRRAS!D453-SUM(PRRAS!D841:D843))&gt;1,1,0)</f>
        <v>0</v>
      </c>
      <c r="H84" s="232">
        <f>IF(ABS(PRRAS!E453-SUM(PRRAS!E841:E843))&gt;1,1,0)</f>
        <v>0</v>
      </c>
      <c r="U84" s="233">
        <v>29566</v>
      </c>
    </row>
    <row r="85" spans="1:21" ht="15" customHeight="1" x14ac:dyDescent="0.2">
      <c r="A85" s="164">
        <f t="shared" si="3"/>
        <v>79</v>
      </c>
      <c r="B85" s="165" t="str">
        <f t="shared" si="5"/>
        <v>O.K.</v>
      </c>
      <c r="C85" s="171" t="s">
        <v>2832</v>
      </c>
      <c r="D85" s="248"/>
      <c r="E85" s="233">
        <f t="shared" si="4"/>
        <v>0</v>
      </c>
      <c r="F85" s="231">
        <v>0</v>
      </c>
      <c r="G85" s="232">
        <f>IF(ABS(PRRAS!D454-SUM(PRRAS!D844:D846))&gt;1,1,0)</f>
        <v>0</v>
      </c>
      <c r="H85" s="232">
        <f>IF(ABS(PRRAS!E454-SUM(PRRAS!E844:E846))&gt;1,1,0)</f>
        <v>0</v>
      </c>
      <c r="U85" s="233">
        <v>29927</v>
      </c>
    </row>
    <row r="86" spans="1:21" ht="15" customHeight="1" x14ac:dyDescent="0.2">
      <c r="A86" s="164">
        <f t="shared" si="3"/>
        <v>80</v>
      </c>
      <c r="B86" s="165" t="str">
        <f t="shared" si="5"/>
        <v>O.K.</v>
      </c>
      <c r="C86" s="171" t="s">
        <v>2833</v>
      </c>
      <c r="D86" s="248"/>
      <c r="E86" s="233">
        <f t="shared" si="4"/>
        <v>0</v>
      </c>
      <c r="F86" s="231">
        <v>0</v>
      </c>
      <c r="G86" s="232">
        <f>IF(ABS(PRRAS!D455-SUM(PRRAS!D847:D849))&gt;1,1,0)</f>
        <v>0</v>
      </c>
      <c r="H86" s="232">
        <f>IF(ABS(PRRAS!E455-SUM(PRRAS!E847:E849))&gt;1,1,0)</f>
        <v>0</v>
      </c>
      <c r="U86" s="233">
        <v>29943</v>
      </c>
    </row>
    <row r="87" spans="1:21" ht="15" customHeight="1" x14ac:dyDescent="0.2">
      <c r="A87" s="164">
        <f t="shared" si="3"/>
        <v>81</v>
      </c>
      <c r="B87" s="165" t="str">
        <f t="shared" si="5"/>
        <v>O.K.</v>
      </c>
      <c r="C87" s="171" t="s">
        <v>2834</v>
      </c>
      <c r="D87" s="248"/>
      <c r="E87" s="233">
        <f t="shared" si="4"/>
        <v>0</v>
      </c>
      <c r="F87" s="231">
        <v>0</v>
      </c>
      <c r="G87" s="232">
        <f>IF(ABS(PRRAS!D456-SUM(PRRAS!D850:D852))&gt;1,1,0)</f>
        <v>0</v>
      </c>
      <c r="H87" s="232">
        <f>IF(ABS(PRRAS!E456-SUM(PRRAS!E850:E852))&gt;1,1,0)</f>
        <v>0</v>
      </c>
      <c r="U87" s="233">
        <v>30099</v>
      </c>
    </row>
    <row r="88" spans="1:21" ht="15" customHeight="1" x14ac:dyDescent="0.2">
      <c r="A88" s="164">
        <f t="shared" si="3"/>
        <v>82</v>
      </c>
      <c r="B88" s="165" t="str">
        <f t="shared" si="5"/>
        <v>O.K.</v>
      </c>
      <c r="C88" s="171" t="s">
        <v>2835</v>
      </c>
      <c r="D88" s="248"/>
      <c r="E88" s="233">
        <f t="shared" si="4"/>
        <v>0</v>
      </c>
      <c r="F88" s="231">
        <v>0</v>
      </c>
      <c r="G88" s="232">
        <f>IF(ABS(PRRAS!D457-SUM(PRRAS!D853:D855))&gt;1,1,0)</f>
        <v>0</v>
      </c>
      <c r="H88" s="232">
        <f>IF(ABS(PRRAS!E457-SUM(PRRAS!E853:E855))&gt;1,1,0)</f>
        <v>0</v>
      </c>
      <c r="U88" s="233">
        <v>30103</v>
      </c>
    </row>
    <row r="89" spans="1:21" ht="15" customHeight="1" x14ac:dyDescent="0.2">
      <c r="A89" s="164">
        <f t="shared" si="3"/>
        <v>83</v>
      </c>
      <c r="B89" s="165" t="str">
        <f t="shared" si="5"/>
        <v>O.K.</v>
      </c>
      <c r="C89" s="171" t="s">
        <v>2836</v>
      </c>
      <c r="D89" s="248"/>
      <c r="E89" s="233">
        <f t="shared" si="4"/>
        <v>0</v>
      </c>
      <c r="F89" s="231">
        <v>0</v>
      </c>
      <c r="G89" s="232">
        <f>IF(PRRAS!D856&gt;PRRAS!D473,1,0)</f>
        <v>0</v>
      </c>
      <c r="H89" s="232">
        <f>IF(PRRAS!E856&gt;PRRAS!E473,1,0)</f>
        <v>0</v>
      </c>
      <c r="U89" s="233">
        <v>30111</v>
      </c>
    </row>
    <row r="90" spans="1:21" ht="15" customHeight="1" x14ac:dyDescent="0.2">
      <c r="A90" s="164">
        <f t="shared" si="3"/>
        <v>84</v>
      </c>
      <c r="B90" s="165" t="str">
        <f t="shared" si="5"/>
        <v>O.K.</v>
      </c>
      <c r="C90" s="171" t="s">
        <v>2837</v>
      </c>
      <c r="D90" s="248"/>
      <c r="E90" s="233">
        <f t="shared" si="4"/>
        <v>0</v>
      </c>
      <c r="F90" s="231">
        <v>0</v>
      </c>
      <c r="G90" s="232">
        <f>IF(PRRAS!D857&gt;PRRAS!D489,1,0)</f>
        <v>0</v>
      </c>
      <c r="H90" s="232">
        <f>IF(PRRAS!E857&gt;PRRAS!E489,1,0)</f>
        <v>0</v>
      </c>
      <c r="U90" s="233">
        <v>30120</v>
      </c>
    </row>
    <row r="91" spans="1:21" ht="15" customHeight="1" x14ac:dyDescent="0.2">
      <c r="A91" s="164">
        <f t="shared" si="3"/>
        <v>85</v>
      </c>
      <c r="B91" s="165" t="str">
        <f t="shared" si="5"/>
        <v>O.K.</v>
      </c>
      <c r="C91" s="171" t="s">
        <v>2838</v>
      </c>
      <c r="D91" s="248"/>
      <c r="E91" s="233">
        <f t="shared" si="4"/>
        <v>0</v>
      </c>
      <c r="F91" s="231">
        <v>0</v>
      </c>
      <c r="G91" s="232">
        <f>IF(PRRAS!D858&gt;PRRAS!D490,1,0)</f>
        <v>0</v>
      </c>
      <c r="H91" s="232">
        <f>IF(PRRAS!E858&gt;PRRAS!E490,1,0)</f>
        <v>0</v>
      </c>
      <c r="U91" s="233">
        <v>30138</v>
      </c>
    </row>
    <row r="92" spans="1:21" ht="15" customHeight="1" x14ac:dyDescent="0.2">
      <c r="A92" s="164">
        <f t="shared" si="3"/>
        <v>86</v>
      </c>
      <c r="B92" s="165" t="str">
        <f t="shared" si="5"/>
        <v>O.K.</v>
      </c>
      <c r="C92" s="171" t="s">
        <v>2839</v>
      </c>
      <c r="D92" s="248"/>
      <c r="E92" s="233">
        <f t="shared" si="4"/>
        <v>0</v>
      </c>
      <c r="F92" s="231">
        <v>0</v>
      </c>
      <c r="G92" s="232">
        <f>IF(PRRAS!D859&gt;PRRAS!D491,1,0)</f>
        <v>0</v>
      </c>
      <c r="H92" s="232">
        <f>IF(PRRAS!E859&gt;PRRAS!E491,1,0)</f>
        <v>0</v>
      </c>
      <c r="U92" s="233">
        <v>30339</v>
      </c>
    </row>
    <row r="93" spans="1:21" ht="15" customHeight="1" x14ac:dyDescent="0.2">
      <c r="A93" s="164">
        <f t="shared" si="3"/>
        <v>87</v>
      </c>
      <c r="B93" s="165" t="str">
        <f t="shared" si="5"/>
        <v>O.K.</v>
      </c>
      <c r="C93" s="171" t="s">
        <v>2840</v>
      </c>
      <c r="D93" s="248"/>
      <c r="E93" s="233">
        <f t="shared" si="4"/>
        <v>0</v>
      </c>
      <c r="F93" s="231">
        <v>0</v>
      </c>
      <c r="G93" s="232">
        <f>IF(PRRAS!D860&gt;PRRAS!D492,1,0)</f>
        <v>0</v>
      </c>
      <c r="H93" s="232">
        <f>IF(PRRAS!E860&gt;PRRAS!E492,1,0)</f>
        <v>0</v>
      </c>
      <c r="U93" s="233">
        <v>30371</v>
      </c>
    </row>
    <row r="94" spans="1:21" ht="15" customHeight="1" x14ac:dyDescent="0.2">
      <c r="A94" s="164">
        <f t="shared" si="3"/>
        <v>88</v>
      </c>
      <c r="B94" s="165" t="str">
        <f t="shared" si="5"/>
        <v>O.K.</v>
      </c>
      <c r="C94" s="171" t="s">
        <v>2841</v>
      </c>
      <c r="D94" s="248"/>
      <c r="E94" s="233">
        <f t="shared" si="4"/>
        <v>0</v>
      </c>
      <c r="F94" s="231">
        <v>0</v>
      </c>
      <c r="G94" s="232">
        <f>IF(SUM(PRRAS!D861:D863)&gt;PRRAS!D494,1,0)</f>
        <v>0</v>
      </c>
      <c r="H94" s="232">
        <f>IF(SUM(PRRAS!E861:E863)&gt;PRRAS!E494,1,0)</f>
        <v>0</v>
      </c>
      <c r="U94" s="233">
        <v>30402</v>
      </c>
    </row>
    <row r="95" spans="1:21" ht="15" customHeight="1" x14ac:dyDescent="0.2">
      <c r="A95" s="164">
        <f t="shared" si="3"/>
        <v>89</v>
      </c>
      <c r="B95" s="165" t="str">
        <f t="shared" si="5"/>
        <v>O.K.</v>
      </c>
      <c r="C95" s="171" t="s">
        <v>2842</v>
      </c>
      <c r="D95" s="248"/>
      <c r="E95" s="233">
        <f t="shared" si="4"/>
        <v>0</v>
      </c>
      <c r="F95" s="231">
        <v>0</v>
      </c>
      <c r="G95" s="232">
        <f>IF(PRRAS!D864&gt;PRRAS!D495,1,0)</f>
        <v>0</v>
      </c>
      <c r="H95" s="232">
        <f>IF(PRRAS!E864&gt;PRRAS!E495,1,0)</f>
        <v>0</v>
      </c>
      <c r="U95" s="233">
        <v>30451</v>
      </c>
    </row>
    <row r="96" spans="1:21" ht="15" customHeight="1" x14ac:dyDescent="0.2">
      <c r="A96" s="164">
        <f t="shared" si="3"/>
        <v>90</v>
      </c>
      <c r="B96" s="165" t="str">
        <f t="shared" si="5"/>
        <v>O.K.</v>
      </c>
      <c r="C96" s="171" t="s">
        <v>2843</v>
      </c>
      <c r="D96" s="248"/>
      <c r="E96" s="233">
        <f t="shared" si="4"/>
        <v>0</v>
      </c>
      <c r="F96" s="231">
        <v>0</v>
      </c>
      <c r="G96" s="232">
        <f>IF(SUM(PRRAS!D865:D866)&gt;PRRAS!D496,1,0)</f>
        <v>0</v>
      </c>
      <c r="H96" s="232">
        <f>IF(SUM(PRRAS!E865:E866)&gt;PRRAS!E496,1,0)</f>
        <v>0</v>
      </c>
      <c r="U96" s="233">
        <v>30525</v>
      </c>
    </row>
    <row r="97" spans="1:21" ht="15" customHeight="1" x14ac:dyDescent="0.2">
      <c r="A97" s="164">
        <f t="shared" si="3"/>
        <v>91</v>
      </c>
      <c r="B97" s="165" t="str">
        <f t="shared" si="5"/>
        <v>O.K.</v>
      </c>
      <c r="C97" s="171" t="s">
        <v>2844</v>
      </c>
      <c r="D97" s="248"/>
      <c r="E97" s="233">
        <f t="shared" si="4"/>
        <v>0</v>
      </c>
      <c r="F97" s="231">
        <v>0</v>
      </c>
      <c r="G97" s="232">
        <f>IF(PRRAS!D867&gt;PRRAS!D497,1,0)</f>
        <v>0</v>
      </c>
      <c r="H97" s="232">
        <f>IF(PRRAS!E867&gt;PRRAS!E497,1,0)</f>
        <v>0</v>
      </c>
      <c r="U97" s="233">
        <v>30630</v>
      </c>
    </row>
    <row r="98" spans="1:21" ht="15" customHeight="1" x14ac:dyDescent="0.2">
      <c r="A98" s="164">
        <f t="shared" si="3"/>
        <v>92</v>
      </c>
      <c r="B98" s="165" t="str">
        <f t="shared" si="5"/>
        <v>O.K.</v>
      </c>
      <c r="C98" s="171" t="s">
        <v>2845</v>
      </c>
      <c r="D98" s="248"/>
      <c r="E98" s="233">
        <f t="shared" ref="E98:E163" si="6">MAX(G98:L98)</f>
        <v>0</v>
      </c>
      <c r="F98" s="231">
        <v>0</v>
      </c>
      <c r="G98" s="232">
        <f>IF(SUM(PRRAS!D868:D870)&gt;PRRAS!D499,1,0)</f>
        <v>0</v>
      </c>
      <c r="H98" s="232">
        <f>IF(SUM(PRRAS!E868:E870)&gt;PRRAS!E499,1,0)</f>
        <v>0</v>
      </c>
      <c r="U98" s="233">
        <v>30832</v>
      </c>
    </row>
    <row r="99" spans="1:21" ht="15" customHeight="1" x14ac:dyDescent="0.2">
      <c r="A99" s="164">
        <f t="shared" si="3"/>
        <v>93</v>
      </c>
      <c r="B99" s="165" t="str">
        <f t="shared" si="5"/>
        <v>O.K.</v>
      </c>
      <c r="C99" s="171" t="s">
        <v>2846</v>
      </c>
      <c r="D99" s="248"/>
      <c r="E99" s="233">
        <f t="shared" si="6"/>
        <v>0</v>
      </c>
      <c r="F99" s="231">
        <v>0</v>
      </c>
      <c r="G99" s="232">
        <f>IF(PRRAS!D871&gt;PRRAS!D500,1,0)</f>
        <v>0</v>
      </c>
      <c r="H99" s="232">
        <f>IF(PRRAS!E871&gt;PRRAS!E500,1,0)</f>
        <v>0</v>
      </c>
      <c r="U99" s="233">
        <v>30849</v>
      </c>
    </row>
    <row r="100" spans="1:21" ht="15" customHeight="1" x14ac:dyDescent="0.2">
      <c r="A100" s="164">
        <f t="shared" si="3"/>
        <v>94</v>
      </c>
      <c r="B100" s="165" t="str">
        <f t="shared" si="5"/>
        <v>O.K.</v>
      </c>
      <c r="C100" s="171" t="s">
        <v>2847</v>
      </c>
      <c r="D100" s="248"/>
      <c r="E100" s="233">
        <f t="shared" si="6"/>
        <v>0</v>
      </c>
      <c r="F100" s="231">
        <v>0</v>
      </c>
      <c r="G100" s="232">
        <f>IF(SUM(PRRAS!D872:D873)&gt;PRRAS!D501,1,0)</f>
        <v>0</v>
      </c>
      <c r="H100" s="232">
        <f>IF(SUM(PRRAS!E872:E873)&gt;PRRAS!E501,1,0)</f>
        <v>0</v>
      </c>
      <c r="U100" s="233">
        <v>30865</v>
      </c>
    </row>
    <row r="101" spans="1:21" ht="15" customHeight="1" x14ac:dyDescent="0.2">
      <c r="A101" s="164">
        <f t="shared" si="3"/>
        <v>95</v>
      </c>
      <c r="B101" s="165" t="str">
        <f t="shared" si="5"/>
        <v>O.K.</v>
      </c>
      <c r="C101" s="171" t="s">
        <v>2848</v>
      </c>
      <c r="D101" s="248"/>
      <c r="E101" s="233">
        <f t="shared" si="6"/>
        <v>0</v>
      </c>
      <c r="F101" s="231">
        <v>0</v>
      </c>
      <c r="G101" s="232">
        <f>IF(SUM(PRRAS!D874:D876)&gt;PRRAS!D502,1,0)</f>
        <v>0</v>
      </c>
      <c r="H101" s="232">
        <f>IF(SUM(PRRAS!E874:E876)&gt;PRRAS!E502,1,0)</f>
        <v>0</v>
      </c>
      <c r="U101" s="233">
        <v>30912</v>
      </c>
    </row>
    <row r="102" spans="1:21" ht="15" customHeight="1" x14ac:dyDescent="0.2">
      <c r="A102" s="164">
        <f t="shared" si="3"/>
        <v>96</v>
      </c>
      <c r="B102" s="165" t="str">
        <f t="shared" si="5"/>
        <v>O.K.</v>
      </c>
      <c r="C102" s="171" t="s">
        <v>2849</v>
      </c>
      <c r="D102" s="248"/>
      <c r="E102" s="233">
        <f t="shared" si="6"/>
        <v>0</v>
      </c>
      <c r="F102" s="231">
        <v>0</v>
      </c>
      <c r="G102" s="232">
        <f>IF(PRRAS!D877&gt;PRRAS!D503,1,0)</f>
        <v>0</v>
      </c>
      <c r="H102" s="232">
        <f>IF(PRRAS!E877&gt;PRRAS!E503,1,0)</f>
        <v>0</v>
      </c>
      <c r="U102" s="233">
        <v>30929</v>
      </c>
    </row>
    <row r="103" spans="1:21" ht="15" customHeight="1" x14ac:dyDescent="0.2">
      <c r="A103" s="164">
        <f t="shared" si="3"/>
        <v>97</v>
      </c>
      <c r="B103" s="165" t="str">
        <f t="shared" si="5"/>
        <v>O.K.</v>
      </c>
      <c r="C103" s="171" t="s">
        <v>2850</v>
      </c>
      <c r="D103" s="248"/>
      <c r="E103" s="233">
        <f t="shared" si="6"/>
        <v>0</v>
      </c>
      <c r="F103" s="231">
        <v>0</v>
      </c>
      <c r="G103" s="232">
        <f>IF(SUM(PRRAS!D878:D879)&gt;PRRAS!D504,1,0)</f>
        <v>0</v>
      </c>
      <c r="H103" s="232">
        <f>IF(SUM(PRRAS!E878:E879)&gt;PRRAS!E504,1,0)</f>
        <v>0</v>
      </c>
      <c r="U103" s="233">
        <v>30953</v>
      </c>
    </row>
    <row r="104" spans="1:21" ht="15" customHeight="1" x14ac:dyDescent="0.2">
      <c r="A104" s="164">
        <f t="shared" si="3"/>
        <v>98</v>
      </c>
      <c r="B104" s="165" t="str">
        <f t="shared" si="5"/>
        <v>O.K.</v>
      </c>
      <c r="C104" s="171" t="s">
        <v>2851</v>
      </c>
      <c r="D104" s="248"/>
      <c r="E104" s="233">
        <f t="shared" si="6"/>
        <v>0</v>
      </c>
      <c r="F104" s="231">
        <v>0</v>
      </c>
      <c r="G104" s="232">
        <f>IF(PRRAS!D880&gt;PRRAS!D506,1,0)</f>
        <v>0</v>
      </c>
      <c r="H104" s="232">
        <f>IF(PRRAS!E880&gt;PRRAS!E506,1,0)</f>
        <v>0</v>
      </c>
      <c r="U104" s="233">
        <v>31042</v>
      </c>
    </row>
    <row r="105" spans="1:21" ht="15" customHeight="1" x14ac:dyDescent="0.2">
      <c r="A105" s="164">
        <f t="shared" si="3"/>
        <v>99</v>
      </c>
      <c r="B105" s="165" t="str">
        <f t="shared" si="5"/>
        <v>O.K.</v>
      </c>
      <c r="C105" s="171" t="s">
        <v>2852</v>
      </c>
      <c r="D105" s="248"/>
      <c r="E105" s="233">
        <f t="shared" si="6"/>
        <v>0</v>
      </c>
      <c r="F105" s="231">
        <v>0</v>
      </c>
      <c r="G105" s="232">
        <f>IF(PRRAS!D881&gt;PRRAS!D507,1,0)</f>
        <v>0</v>
      </c>
      <c r="H105" s="232">
        <f>IF(PRRAS!E881&gt;PRRAS!E507,1,0)</f>
        <v>0</v>
      </c>
      <c r="U105" s="233">
        <v>31147</v>
      </c>
    </row>
    <row r="106" spans="1:21" ht="15" customHeight="1" x14ac:dyDescent="0.2">
      <c r="A106" s="164">
        <f t="shared" si="3"/>
        <v>100</v>
      </c>
      <c r="B106" s="165" t="str">
        <f t="shared" si="5"/>
        <v>O.K.</v>
      </c>
      <c r="C106" s="171" t="s">
        <v>2853</v>
      </c>
      <c r="D106" s="248"/>
      <c r="E106" s="233">
        <f t="shared" si="6"/>
        <v>0</v>
      </c>
      <c r="F106" s="231">
        <v>0</v>
      </c>
      <c r="G106" s="232">
        <f>IF(PRRAS!D882&gt;PRRAS!D508,1,0)</f>
        <v>0</v>
      </c>
      <c r="H106" s="232">
        <f>IF(PRRAS!E882&gt;PRRAS!E508,1,0)</f>
        <v>0</v>
      </c>
      <c r="U106" s="233">
        <v>31202</v>
      </c>
    </row>
    <row r="107" spans="1:21" ht="15" customHeight="1" x14ac:dyDescent="0.2">
      <c r="A107" s="164">
        <f t="shared" si="3"/>
        <v>101</v>
      </c>
      <c r="B107" s="165" t="str">
        <f t="shared" si="5"/>
        <v>O.K.</v>
      </c>
      <c r="C107" s="171" t="s">
        <v>2854</v>
      </c>
      <c r="D107" s="248"/>
      <c r="E107" s="233">
        <f t="shared" si="6"/>
        <v>0</v>
      </c>
      <c r="F107" s="231">
        <v>0</v>
      </c>
      <c r="G107" s="232">
        <f>IF(ABS(PRRAS!D511-PRRAS!D883-PRRAS!D884)&gt;1,1,0)</f>
        <v>0</v>
      </c>
      <c r="H107" s="232">
        <f>IF(ABS(PRRAS!E511-PRRAS!E883-PRRAS!E884)&gt;1,1,0)</f>
        <v>0</v>
      </c>
      <c r="U107" s="233">
        <v>31278</v>
      </c>
    </row>
    <row r="108" spans="1:21" ht="15" customHeight="1" x14ac:dyDescent="0.2">
      <c r="A108" s="164">
        <f t="shared" si="3"/>
        <v>102</v>
      </c>
      <c r="B108" s="165" t="str">
        <f t="shared" si="5"/>
        <v>O.K.</v>
      </c>
      <c r="C108" s="171" t="s">
        <v>2855</v>
      </c>
      <c r="D108" s="248"/>
      <c r="E108" s="233">
        <f t="shared" si="6"/>
        <v>0</v>
      </c>
      <c r="F108" s="231">
        <v>0</v>
      </c>
      <c r="G108" s="232">
        <f>IF(ABS(PRRAS!D512-PRRAS!D885-PRRAS!D886)&gt;1,1,0)</f>
        <v>0</v>
      </c>
      <c r="H108" s="232">
        <f>IF(ABS(PRRAS!E512-PRRAS!E885-PRRAS!E886)&gt;1,1,0)</f>
        <v>0</v>
      </c>
      <c r="U108" s="233">
        <v>31286</v>
      </c>
    </row>
    <row r="109" spans="1:21" ht="15" customHeight="1" x14ac:dyDescent="0.2">
      <c r="A109" s="164">
        <f t="shared" si="3"/>
        <v>103</v>
      </c>
      <c r="B109" s="165" t="str">
        <f t="shared" si="5"/>
        <v>O.K.</v>
      </c>
      <c r="C109" s="171" t="s">
        <v>2856</v>
      </c>
      <c r="D109" s="248"/>
      <c r="E109" s="233">
        <f t="shared" si="6"/>
        <v>0</v>
      </c>
      <c r="F109" s="231">
        <v>0</v>
      </c>
      <c r="G109" s="232">
        <f>IF(ABS(PRRAS!D513-PRRAS!D887-PRRAS!D888)&gt;1,1,0)</f>
        <v>0</v>
      </c>
      <c r="H109" s="232">
        <f>IF(ABS(PRRAS!E513-PRRAS!E887-PRRAS!E888)&gt;1,1,0)</f>
        <v>0</v>
      </c>
      <c r="U109" s="233">
        <v>31317</v>
      </c>
    </row>
    <row r="110" spans="1:21" ht="15" customHeight="1" x14ac:dyDescent="0.2">
      <c r="A110" s="164">
        <f t="shared" si="3"/>
        <v>104</v>
      </c>
      <c r="B110" s="165" t="str">
        <f t="shared" si="5"/>
        <v>O.K.</v>
      </c>
      <c r="C110" s="171" t="s">
        <v>2857</v>
      </c>
      <c r="D110" s="248"/>
      <c r="E110" s="233">
        <f t="shared" si="6"/>
        <v>0</v>
      </c>
      <c r="F110" s="231">
        <v>0</v>
      </c>
      <c r="G110" s="232">
        <f>IF(ABS(PRRAS!D514-PRRAS!D889-PRRAS!D890)&gt;1,1,0)</f>
        <v>0</v>
      </c>
      <c r="H110" s="232">
        <f>IF(ABS(PRRAS!E514-PRRAS!E889-PRRAS!E890)&gt;1,1,0)</f>
        <v>0</v>
      </c>
      <c r="U110" s="233">
        <v>31413</v>
      </c>
    </row>
    <row r="111" spans="1:21" ht="15" customHeight="1" x14ac:dyDescent="0.2">
      <c r="A111" s="164">
        <f t="shared" si="3"/>
        <v>105</v>
      </c>
      <c r="B111" s="165" t="str">
        <f t="shared" si="5"/>
        <v>O.K.</v>
      </c>
      <c r="C111" s="171" t="s">
        <v>2858</v>
      </c>
      <c r="D111" s="248"/>
      <c r="E111" s="233">
        <f t="shared" si="6"/>
        <v>0</v>
      </c>
      <c r="F111" s="231">
        <v>0</v>
      </c>
      <c r="G111" s="232">
        <f>IF(ABS(PRRAS!D515-PRRAS!D891-PRRAS!D892)&gt;1,1,0)</f>
        <v>0</v>
      </c>
      <c r="H111" s="232">
        <f>IF(ABS(PRRAS!E515-PRRAS!E891-PRRAS!E892)&gt;1,1,0)</f>
        <v>0</v>
      </c>
      <c r="U111" s="233">
        <v>31421</v>
      </c>
    </row>
    <row r="112" spans="1:21" ht="15" customHeight="1" x14ac:dyDescent="0.2">
      <c r="A112" s="164">
        <f t="shared" si="3"/>
        <v>106</v>
      </c>
      <c r="B112" s="165" t="str">
        <f t="shared" si="5"/>
        <v>O.K.</v>
      </c>
      <c r="C112" s="171" t="s">
        <v>2859</v>
      </c>
      <c r="D112" s="248"/>
      <c r="E112" s="233">
        <f t="shared" si="6"/>
        <v>0</v>
      </c>
      <c r="F112" s="231">
        <v>0</v>
      </c>
      <c r="G112" s="232">
        <f>IF(ABS(PRRAS!D516-PRRAS!D893-PRRAS!D894)&gt;1,1,0)</f>
        <v>0</v>
      </c>
      <c r="H112" s="232">
        <f>IF(ABS(PRRAS!E516-PRRAS!E893-PRRAS!E894)&gt;1,1,0)</f>
        <v>0</v>
      </c>
      <c r="U112" s="233">
        <v>31430</v>
      </c>
    </row>
    <row r="113" spans="1:21" ht="15" customHeight="1" x14ac:dyDescent="0.2">
      <c r="A113" s="164">
        <f t="shared" si="3"/>
        <v>107</v>
      </c>
      <c r="B113" s="165" t="str">
        <f t="shared" si="5"/>
        <v>O.K.</v>
      </c>
      <c r="C113" s="171" t="s">
        <v>2860</v>
      </c>
      <c r="D113" s="248"/>
      <c r="E113" s="233">
        <f t="shared" si="6"/>
        <v>0</v>
      </c>
      <c r="F113" s="231">
        <v>0</v>
      </c>
      <c r="G113" s="232">
        <f>IF(ABS(PRRAS!D517-PRRAS!D895-PRRAS!D896)&gt;1,1,0)</f>
        <v>0</v>
      </c>
      <c r="H113" s="232">
        <f>IF(ABS(PRRAS!E517-PRRAS!E895-PRRAS!E896)&gt;1,1,0)</f>
        <v>0</v>
      </c>
      <c r="U113" s="233">
        <v>31448</v>
      </c>
    </row>
    <row r="114" spans="1:21" ht="15" customHeight="1" x14ac:dyDescent="0.2">
      <c r="A114" s="164">
        <f t="shared" si="3"/>
        <v>108</v>
      </c>
      <c r="B114" s="165" t="str">
        <f t="shared" si="5"/>
        <v>O.K.</v>
      </c>
      <c r="C114" s="171" t="s">
        <v>2861</v>
      </c>
      <c r="D114" s="248"/>
      <c r="E114" s="233">
        <f t="shared" si="6"/>
        <v>0</v>
      </c>
      <c r="F114" s="231">
        <v>0</v>
      </c>
      <c r="G114" s="232">
        <f>IF(PRRAS!D897&gt;PRRAS!D529,1,0)</f>
        <v>0</v>
      </c>
      <c r="H114" s="232">
        <f>IF(PRRAS!E897&gt;PRRAS!E529,1,0)</f>
        <v>0</v>
      </c>
      <c r="U114" s="233">
        <v>31456</v>
      </c>
    </row>
    <row r="115" spans="1:21" ht="15" customHeight="1" x14ac:dyDescent="0.2">
      <c r="A115" s="164">
        <f t="shared" si="3"/>
        <v>109</v>
      </c>
      <c r="B115" s="165" t="str">
        <f t="shared" si="5"/>
        <v>O.K.</v>
      </c>
      <c r="C115" s="171" t="s">
        <v>2862</v>
      </c>
      <c r="D115" s="248"/>
      <c r="E115" s="233">
        <f t="shared" si="6"/>
        <v>0</v>
      </c>
      <c r="F115" s="231">
        <v>0</v>
      </c>
      <c r="G115" s="232">
        <f>IF(PRRAS!D898+PRRAS!D899&gt;PRRAS!D539,1,0)</f>
        <v>0</v>
      </c>
      <c r="H115" s="232">
        <f>IF(PRRAS!E898+PRRAS!E899&gt;PRRAS!E539,1,0)</f>
        <v>0</v>
      </c>
      <c r="U115" s="233">
        <v>31497</v>
      </c>
    </row>
    <row r="116" spans="1:21" ht="15" customHeight="1" x14ac:dyDescent="0.2">
      <c r="A116" s="164">
        <f t="shared" si="3"/>
        <v>110</v>
      </c>
      <c r="B116" s="165" t="str">
        <f t="shared" si="5"/>
        <v>O.K.</v>
      </c>
      <c r="C116" s="171" t="s">
        <v>2863</v>
      </c>
      <c r="D116" s="248"/>
      <c r="E116" s="233">
        <f t="shared" si="6"/>
        <v>0</v>
      </c>
      <c r="F116" s="231">
        <v>0</v>
      </c>
      <c r="G116" s="232">
        <f>IF(PRRAS!D900+PRRAS!D901&gt;PRRAS!D542,1,0)</f>
        <v>0</v>
      </c>
      <c r="H116" s="232">
        <f>IF(PRRAS!E900+PRRAS!E901&gt;PRRAS!E542,1,0)</f>
        <v>0</v>
      </c>
      <c r="U116" s="233">
        <v>31536</v>
      </c>
    </row>
    <row r="117" spans="1:21" ht="15" customHeight="1" x14ac:dyDescent="0.2">
      <c r="A117" s="164">
        <f t="shared" si="3"/>
        <v>111</v>
      </c>
      <c r="B117" s="165" t="str">
        <f t="shared" si="5"/>
        <v>O.K.</v>
      </c>
      <c r="C117" s="171" t="s">
        <v>2864</v>
      </c>
      <c r="D117" s="248"/>
      <c r="E117" s="233">
        <f t="shared" si="6"/>
        <v>0</v>
      </c>
      <c r="F117" s="231">
        <v>0</v>
      </c>
      <c r="G117" s="232">
        <f>IF(PRRAS!D902+PRRAS!D903&gt;PRRAS!D543,1,0)</f>
        <v>0</v>
      </c>
      <c r="H117" s="232">
        <f>IF(PRRAS!E902+PRRAS!E903&gt;PRRAS!E543,1,0)</f>
        <v>0</v>
      </c>
      <c r="U117" s="233">
        <v>31729</v>
      </c>
    </row>
    <row r="118" spans="1:21" ht="15" customHeight="1" x14ac:dyDescent="0.2">
      <c r="A118" s="164">
        <f t="shared" si="3"/>
        <v>112</v>
      </c>
      <c r="B118" s="165" t="str">
        <f t="shared" si="5"/>
        <v>O.K.</v>
      </c>
      <c r="C118" s="171" t="s">
        <v>2865</v>
      </c>
      <c r="D118" s="248"/>
      <c r="E118" s="233">
        <f t="shared" si="6"/>
        <v>0</v>
      </c>
      <c r="F118" s="231">
        <v>0</v>
      </c>
      <c r="G118" s="232">
        <f>IF(PRRAS!D904+PRRAS!D905&gt;PRRAS!D544,1,0)</f>
        <v>0</v>
      </c>
      <c r="H118" s="232">
        <f>IF(PRRAS!E904+PRRAS!E905&gt;PRRAS!E544,1,0)</f>
        <v>0</v>
      </c>
      <c r="U118" s="233">
        <v>31737</v>
      </c>
    </row>
    <row r="119" spans="1:21" ht="15" customHeight="1" x14ac:dyDescent="0.2">
      <c r="A119" s="164">
        <f t="shared" si="3"/>
        <v>113</v>
      </c>
      <c r="B119" s="165" t="str">
        <f t="shared" si="5"/>
        <v>O.K.</v>
      </c>
      <c r="C119" s="171" t="s">
        <v>2866</v>
      </c>
      <c r="D119" s="248"/>
      <c r="E119" s="233">
        <f t="shared" si="6"/>
        <v>0</v>
      </c>
      <c r="F119" s="231">
        <v>0</v>
      </c>
      <c r="G119" s="232">
        <f>IF(ABS(PRRAS!D545-SUM(PRRAS!D906:D908))&gt;1,1,0)</f>
        <v>0</v>
      </c>
      <c r="H119" s="232">
        <f>IF(ABS(PRRAS!E545-SUM(PRRAS!E906:E908))&gt;1,1,0)</f>
        <v>0</v>
      </c>
      <c r="U119" s="233">
        <v>31753</v>
      </c>
    </row>
    <row r="120" spans="1:21" ht="15" customHeight="1" x14ac:dyDescent="0.2">
      <c r="A120" s="164">
        <f t="shared" si="3"/>
        <v>114</v>
      </c>
      <c r="B120" s="165" t="str">
        <f t="shared" si="5"/>
        <v>O.K.</v>
      </c>
      <c r="C120" s="171" t="s">
        <v>2867</v>
      </c>
      <c r="D120" s="248"/>
      <c r="E120" s="233">
        <f t="shared" si="6"/>
        <v>0</v>
      </c>
      <c r="F120" s="231">
        <v>0</v>
      </c>
      <c r="G120" s="232">
        <f>IF(SUM(PRRAS!D909:D910)&gt;PRRAS!D547,1,0)</f>
        <v>0</v>
      </c>
      <c r="H120" s="232">
        <f>IF(SUM(PRRAS!E909:E910)&gt;PRRAS!E547,1,0)</f>
        <v>0</v>
      </c>
      <c r="U120" s="233">
        <v>31761</v>
      </c>
    </row>
    <row r="121" spans="1:21" ht="15" customHeight="1" x14ac:dyDescent="0.2">
      <c r="A121" s="164">
        <f t="shared" si="3"/>
        <v>115</v>
      </c>
      <c r="B121" s="165" t="str">
        <f t="shared" si="5"/>
        <v>O.K.</v>
      </c>
      <c r="C121" s="171" t="s">
        <v>2868</v>
      </c>
      <c r="D121" s="248"/>
      <c r="E121" s="233">
        <f t="shared" si="6"/>
        <v>0</v>
      </c>
      <c r="F121" s="231">
        <v>0</v>
      </c>
      <c r="G121" s="232">
        <f>IF(SUM(PRRAS!D911:D912)&gt;PRRAS!D548,1,0)</f>
        <v>0</v>
      </c>
      <c r="H121" s="232">
        <f>IF(SUM(PRRAS!E911:E912)&gt;PRRAS!E548,1,0)</f>
        <v>0</v>
      </c>
      <c r="U121" s="233">
        <v>31770</v>
      </c>
    </row>
    <row r="122" spans="1:21" ht="15" customHeight="1" x14ac:dyDescent="0.2">
      <c r="A122" s="164">
        <f t="shared" si="3"/>
        <v>116</v>
      </c>
      <c r="B122" s="165" t="str">
        <f t="shared" si="5"/>
        <v>O.K.</v>
      </c>
      <c r="C122" s="171" t="s">
        <v>2869</v>
      </c>
      <c r="D122" s="248"/>
      <c r="E122" s="233">
        <f t="shared" si="6"/>
        <v>0</v>
      </c>
      <c r="F122" s="231">
        <v>0</v>
      </c>
      <c r="G122" s="232">
        <f>IF(SUM(PRRAS!D913:D914)&gt;PRRAS!D549,1,0)</f>
        <v>0</v>
      </c>
      <c r="H122" s="232">
        <f>IF(SUM(PRRAS!E913:E914)&gt;PRRAS!E549,1,0)</f>
        <v>0</v>
      </c>
      <c r="U122" s="233">
        <v>31788</v>
      </c>
    </row>
    <row r="123" spans="1:21" ht="15" customHeight="1" x14ac:dyDescent="0.2">
      <c r="A123" s="164">
        <f t="shared" si="3"/>
        <v>117</v>
      </c>
      <c r="B123" s="165" t="str">
        <f t="shared" si="5"/>
        <v>O.K.</v>
      </c>
      <c r="C123" s="171" t="s">
        <v>2870</v>
      </c>
      <c r="D123" s="248"/>
      <c r="E123" s="233">
        <f t="shared" si="6"/>
        <v>0</v>
      </c>
      <c r="F123" s="231">
        <v>0</v>
      </c>
      <c r="G123" s="232">
        <f>IF(ABS(PRRAS!D554-SUM(PRRAS!D915:D917))&gt;1,1,0)</f>
        <v>0</v>
      </c>
      <c r="H123" s="232">
        <f>IF(ABS(PRRAS!E554-SUM(PRRAS!E915:E917))&gt;1,1,0)</f>
        <v>0</v>
      </c>
      <c r="U123" s="233">
        <v>31796</v>
      </c>
    </row>
    <row r="124" spans="1:21" ht="15" customHeight="1" x14ac:dyDescent="0.2">
      <c r="A124" s="164">
        <f t="shared" si="3"/>
        <v>118</v>
      </c>
      <c r="B124" s="165" t="str">
        <f t="shared" si="5"/>
        <v>O.K.</v>
      </c>
      <c r="C124" s="171" t="s">
        <v>2871</v>
      </c>
      <c r="D124" s="248"/>
      <c r="E124" s="233">
        <f t="shared" si="6"/>
        <v>0</v>
      </c>
      <c r="F124" s="231">
        <v>0</v>
      </c>
      <c r="G124" s="232">
        <f>IF(ABS(PRRAS!D555-SUM(PRRAS!D918:D920))&gt;1,1,0)</f>
        <v>0</v>
      </c>
      <c r="H124" s="232">
        <f>IF(ABS(PRRAS!E555-SUM(PRRAS!E918:E920))&gt;1,1,0)</f>
        <v>0</v>
      </c>
      <c r="U124" s="233">
        <v>31920</v>
      </c>
    </row>
    <row r="125" spans="1:21" ht="15" customHeight="1" x14ac:dyDescent="0.2">
      <c r="A125" s="164">
        <f t="shared" si="3"/>
        <v>119</v>
      </c>
      <c r="B125" s="165" t="str">
        <f t="shared" si="5"/>
        <v>O.K.</v>
      </c>
      <c r="C125" s="171" t="s">
        <v>2872</v>
      </c>
      <c r="D125" s="248"/>
      <c r="E125" s="233">
        <f t="shared" si="6"/>
        <v>0</v>
      </c>
      <c r="F125" s="231">
        <v>0</v>
      </c>
      <c r="G125" s="232">
        <f>IF(ABS(PRRAS!D559-SUM(PRRAS!D921:D922))&gt;1,1,0)</f>
        <v>0</v>
      </c>
      <c r="H125" s="232">
        <f>IF(ABS(PRRAS!E559-SUM(PRRAS!E921:E922))&gt;1,1,0)</f>
        <v>0</v>
      </c>
      <c r="U125" s="233">
        <v>31995</v>
      </c>
    </row>
    <row r="126" spans="1:21" ht="15" customHeight="1" x14ac:dyDescent="0.2">
      <c r="A126" s="164">
        <f t="shared" si="3"/>
        <v>120</v>
      </c>
      <c r="B126" s="165" t="str">
        <f t="shared" si="5"/>
        <v>O.K.</v>
      </c>
      <c r="C126" s="171" t="s">
        <v>2873</v>
      </c>
      <c r="D126" s="248"/>
      <c r="E126" s="233">
        <f t="shared" si="6"/>
        <v>0</v>
      </c>
      <c r="F126" s="231">
        <v>0</v>
      </c>
      <c r="G126" s="232">
        <f>IF(ABS(PRRAS!D560-SUM(PRRAS!D923:D925))&gt;1,1,0)</f>
        <v>0</v>
      </c>
      <c r="H126" s="232">
        <f>IF(ABS(PRRAS!E560-SUM(PRRAS!E923:E925))&gt;1,1,0)</f>
        <v>0</v>
      </c>
      <c r="U126" s="233">
        <v>32002</v>
      </c>
    </row>
    <row r="127" spans="1:21" ht="15" customHeight="1" x14ac:dyDescent="0.2">
      <c r="A127" s="164">
        <f t="shared" si="3"/>
        <v>121</v>
      </c>
      <c r="B127" s="165" t="str">
        <f t="shared" si="5"/>
        <v>O.K.</v>
      </c>
      <c r="C127" s="171" t="s">
        <v>2874</v>
      </c>
      <c r="D127" s="248"/>
      <c r="E127" s="233">
        <f t="shared" si="6"/>
        <v>0</v>
      </c>
      <c r="F127" s="231">
        <v>0</v>
      </c>
      <c r="G127" s="232">
        <f>IF(ABS(PRRAS!D561-SUM(PRRAS!D926:D928))&gt;1,1,0)</f>
        <v>0</v>
      </c>
      <c r="H127" s="232">
        <f>IF(ABS(PRRAS!E561-SUM(PRRAS!E926:E928))&gt;1,1,0)</f>
        <v>0</v>
      </c>
      <c r="U127" s="233">
        <v>32133</v>
      </c>
    </row>
    <row r="128" spans="1:21" ht="15" customHeight="1" x14ac:dyDescent="0.2">
      <c r="A128" s="164">
        <f t="shared" si="3"/>
        <v>122</v>
      </c>
      <c r="B128" s="165" t="str">
        <f t="shared" si="5"/>
        <v>O.K.</v>
      </c>
      <c r="C128" s="171" t="s">
        <v>2875</v>
      </c>
      <c r="D128" s="248"/>
      <c r="E128" s="233">
        <f t="shared" si="6"/>
        <v>0</v>
      </c>
      <c r="F128" s="231">
        <v>0</v>
      </c>
      <c r="G128" s="232">
        <f>IF(ABS(PRRAS!D562-SUM(PRRAS!D929:D931))&gt;1,1,0)</f>
        <v>0</v>
      </c>
      <c r="H128" s="232">
        <f>IF(ABS(PRRAS!E562-SUM(PRRAS!E929:E931))&gt;1,1,0)</f>
        <v>0</v>
      </c>
      <c r="U128" s="233">
        <v>32168</v>
      </c>
    </row>
    <row r="129" spans="1:21" ht="15" customHeight="1" x14ac:dyDescent="0.2">
      <c r="A129" s="164">
        <f t="shared" si="3"/>
        <v>123</v>
      </c>
      <c r="B129" s="165" t="str">
        <f t="shared" si="5"/>
        <v>O.K.</v>
      </c>
      <c r="C129" s="171" t="s">
        <v>2876</v>
      </c>
      <c r="D129" s="248"/>
      <c r="E129" s="233">
        <f t="shared" si="6"/>
        <v>0</v>
      </c>
      <c r="F129" s="231">
        <v>0</v>
      </c>
      <c r="G129" s="232">
        <f>IF(ABS(PRRAS!D563-SUM(PRRAS!D932:D934))&gt;1,1,0)</f>
        <v>0</v>
      </c>
      <c r="H129" s="232">
        <f>IF(ABS(PRRAS!E563-SUM(PRRAS!E932:E934))&gt;1,1,0)</f>
        <v>0</v>
      </c>
      <c r="U129" s="233">
        <v>32176</v>
      </c>
    </row>
    <row r="130" spans="1:21" ht="15" customHeight="1" x14ac:dyDescent="0.2">
      <c r="A130" s="164">
        <f t="shared" si="3"/>
        <v>124</v>
      </c>
      <c r="B130" s="165" t="str">
        <f t="shared" si="5"/>
        <v>O.K.</v>
      </c>
      <c r="C130" s="171" t="s">
        <v>2877</v>
      </c>
      <c r="D130" s="248"/>
      <c r="E130" s="233">
        <f t="shared" si="6"/>
        <v>0</v>
      </c>
      <c r="F130" s="231">
        <v>0</v>
      </c>
      <c r="G130" s="232">
        <f>IF(ABS(PRRAS!D564-SUM(PRRAS!D935:D937))&gt;1,1,0)</f>
        <v>0</v>
      </c>
      <c r="H130" s="232">
        <f>IF(ABS(PRRAS!E564-SUM(PRRAS!E935:E937))&gt;1,1,0)</f>
        <v>0</v>
      </c>
      <c r="U130" s="233">
        <v>32184</v>
      </c>
    </row>
    <row r="131" spans="1:21" ht="15" customHeight="1" x14ac:dyDescent="0.2">
      <c r="A131" s="164">
        <f t="shared" si="3"/>
        <v>125</v>
      </c>
      <c r="B131" s="165" t="str">
        <f t="shared" si="5"/>
        <v>O.K.</v>
      </c>
      <c r="C131" s="171" t="s">
        <v>2878</v>
      </c>
      <c r="D131" s="248"/>
      <c r="E131" s="233">
        <f t="shared" si="6"/>
        <v>0</v>
      </c>
      <c r="F131" s="231">
        <v>0</v>
      </c>
      <c r="G131" s="232">
        <f>IF(ABS(PRRAS!D565-SUM(PRRAS!D938:D940))&gt;1,1,0)</f>
        <v>0</v>
      </c>
      <c r="H131" s="232">
        <f>IF(ABS(PRRAS!E565-SUM(PRRAS!E938:E940))&gt;1,1,0)</f>
        <v>0</v>
      </c>
      <c r="U131" s="233">
        <v>32221</v>
      </c>
    </row>
    <row r="132" spans="1:21" ht="15" customHeight="1" x14ac:dyDescent="0.2">
      <c r="A132" s="164">
        <f t="shared" si="3"/>
        <v>126</v>
      </c>
      <c r="B132" s="165" t="str">
        <f t="shared" si="5"/>
        <v>O.K.</v>
      </c>
      <c r="C132" s="171" t="s">
        <v>2879</v>
      </c>
      <c r="D132" s="248"/>
      <c r="E132" s="233">
        <f t="shared" si="6"/>
        <v>0</v>
      </c>
      <c r="F132" s="231">
        <v>0</v>
      </c>
      <c r="G132" s="232">
        <f>IF(PRRAS!D941&gt;PRRAS!D598,1,0)</f>
        <v>0</v>
      </c>
      <c r="H132" s="232">
        <f>IF(PRRAS!E941&gt;PRRAS!E598,1,0)</f>
        <v>0</v>
      </c>
      <c r="U132" s="233">
        <v>32272</v>
      </c>
    </row>
    <row r="133" spans="1:21" ht="15" customHeight="1" x14ac:dyDescent="0.2">
      <c r="A133" s="164">
        <f t="shared" si="3"/>
        <v>127</v>
      </c>
      <c r="B133" s="165" t="str">
        <f t="shared" si="5"/>
        <v>O.K.</v>
      </c>
      <c r="C133" s="171" t="s">
        <v>2880</v>
      </c>
      <c r="D133" s="248"/>
      <c r="E133" s="233">
        <f t="shared" si="6"/>
        <v>0</v>
      </c>
      <c r="F133" s="231">
        <v>0</v>
      </c>
      <c r="G133" s="232">
        <f>IF(PRRAS!D942&gt;PRRAS!D599,1,0)</f>
        <v>0</v>
      </c>
      <c r="H133" s="232">
        <f>IF(PRRAS!E942&gt;PRRAS!E599,1,0)</f>
        <v>0</v>
      </c>
      <c r="U133" s="233">
        <v>32490</v>
      </c>
    </row>
    <row r="134" spans="1:21" ht="15" customHeight="1" x14ac:dyDescent="0.2">
      <c r="A134" s="164">
        <f t="shared" si="3"/>
        <v>128</v>
      </c>
      <c r="B134" s="165" t="str">
        <f t="shared" si="5"/>
        <v>O.K.</v>
      </c>
      <c r="C134" s="171" t="s">
        <v>2881</v>
      </c>
      <c r="D134" s="248"/>
      <c r="E134" s="233">
        <f t="shared" si="6"/>
        <v>0</v>
      </c>
      <c r="F134" s="231">
        <v>0</v>
      </c>
      <c r="G134" s="232">
        <f>IF(PRRAS!D943&gt;PRRAS!D600,1,0)</f>
        <v>0</v>
      </c>
      <c r="H134" s="232">
        <f>IF(PRRAS!E943&gt;PRRAS!E600,1,0)</f>
        <v>0</v>
      </c>
      <c r="U134" s="233">
        <v>32504</v>
      </c>
    </row>
    <row r="135" spans="1:21" ht="15" customHeight="1" x14ac:dyDescent="0.2">
      <c r="A135" s="164">
        <f t="shared" si="3"/>
        <v>129</v>
      </c>
      <c r="B135" s="165" t="str">
        <f t="shared" si="5"/>
        <v>O.K.</v>
      </c>
      <c r="C135" s="171" t="s">
        <v>2882</v>
      </c>
      <c r="D135" s="248"/>
      <c r="E135" s="233">
        <f t="shared" si="6"/>
        <v>0</v>
      </c>
      <c r="F135" s="231">
        <v>0</v>
      </c>
      <c r="G135" s="232">
        <f>IF(PRRAS!D944&gt;PRRAS!D601,1,0)</f>
        <v>0</v>
      </c>
      <c r="H135" s="232">
        <f>IF(PRRAS!E944&gt;PRRAS!E601,1,0)</f>
        <v>0</v>
      </c>
      <c r="U135" s="233">
        <v>32529</v>
      </c>
    </row>
    <row r="136" spans="1:21" ht="15" customHeight="1" x14ac:dyDescent="0.2">
      <c r="A136" s="164">
        <f t="shared" si="3"/>
        <v>130</v>
      </c>
      <c r="B136" s="165" t="str">
        <f t="shared" si="5"/>
        <v>O.K.</v>
      </c>
      <c r="C136" s="171" t="s">
        <v>2883</v>
      </c>
      <c r="D136" s="248"/>
      <c r="E136" s="233">
        <f t="shared" si="6"/>
        <v>0</v>
      </c>
      <c r="F136" s="231">
        <v>0</v>
      </c>
      <c r="G136" s="232">
        <f>IF(SUM(PRRAS!D945:D947)&gt;PRRAS!D603,1,0)</f>
        <v>0</v>
      </c>
      <c r="H136" s="232">
        <f>IF(SUM(PRRAS!E945:E947)&gt;PRRAS!E603,1,0)</f>
        <v>0</v>
      </c>
      <c r="U136" s="233">
        <v>32553</v>
      </c>
    </row>
    <row r="137" spans="1:21" ht="15" customHeight="1" x14ac:dyDescent="0.2">
      <c r="A137" s="164">
        <f t="shared" si="3"/>
        <v>131</v>
      </c>
      <c r="B137" s="165" t="str">
        <f t="shared" ref="B137:B202" si="7">IF(E137=1,"Pogreška",IF(F137=1,"Provjera","O.K."))</f>
        <v>O.K.</v>
      </c>
      <c r="C137" s="171" t="s">
        <v>2884</v>
      </c>
      <c r="D137" s="248"/>
      <c r="E137" s="233">
        <f t="shared" si="6"/>
        <v>0</v>
      </c>
      <c r="F137" s="231">
        <v>0</v>
      </c>
      <c r="G137" s="232">
        <f>IF(PRRAS!D948&gt;PRRAS!D604,1,0)</f>
        <v>0</v>
      </c>
      <c r="H137" s="232">
        <f>IF(PRRAS!E948&gt;PRRAS!E604,1,0)</f>
        <v>0</v>
      </c>
      <c r="U137" s="233">
        <v>32615</v>
      </c>
    </row>
    <row r="138" spans="1:21" ht="15" customHeight="1" x14ac:dyDescent="0.2">
      <c r="A138" s="164">
        <f t="shared" si="3"/>
        <v>132</v>
      </c>
      <c r="B138" s="165" t="str">
        <f t="shared" si="7"/>
        <v>O.K.</v>
      </c>
      <c r="C138" s="171" t="s">
        <v>2885</v>
      </c>
      <c r="D138" s="248"/>
      <c r="E138" s="233">
        <f t="shared" si="6"/>
        <v>0</v>
      </c>
      <c r="F138" s="231">
        <v>0</v>
      </c>
      <c r="G138" s="232">
        <f>IF(PRRAS!D949+PRRAS!D950&gt;PRRAS!D605,1,0)</f>
        <v>0</v>
      </c>
      <c r="H138" s="232">
        <f>IF(PRRAS!E949+PRRAS!E950&gt;PRRAS!E605,1,0)</f>
        <v>0</v>
      </c>
      <c r="U138" s="233">
        <v>32867</v>
      </c>
    </row>
    <row r="139" spans="1:21" ht="15" customHeight="1" x14ac:dyDescent="0.2">
      <c r="A139" s="164">
        <f t="shared" si="3"/>
        <v>133</v>
      </c>
      <c r="B139" s="165" t="str">
        <f t="shared" si="7"/>
        <v>O.K.</v>
      </c>
      <c r="C139" s="171" t="s">
        <v>2886</v>
      </c>
      <c r="D139" s="248"/>
      <c r="E139" s="233">
        <f t="shared" si="6"/>
        <v>0</v>
      </c>
      <c r="F139" s="231">
        <v>0</v>
      </c>
      <c r="G139" s="232">
        <f>IF(PRRAS!D951&gt;PRRAS!D606,1,0)</f>
        <v>0</v>
      </c>
      <c r="H139" s="232">
        <f>IF(PRRAS!E951&gt;PRRAS!E606,1,0)</f>
        <v>0</v>
      </c>
      <c r="U139" s="233">
        <v>32875</v>
      </c>
    </row>
    <row r="140" spans="1:21" ht="15" customHeight="1" x14ac:dyDescent="0.2">
      <c r="A140" s="164">
        <f t="shared" si="3"/>
        <v>134</v>
      </c>
      <c r="B140" s="165" t="str">
        <f t="shared" si="7"/>
        <v>O.K.</v>
      </c>
      <c r="C140" s="171" t="s">
        <v>2887</v>
      </c>
      <c r="D140" s="248"/>
      <c r="E140" s="233">
        <f t="shared" si="6"/>
        <v>0</v>
      </c>
      <c r="F140" s="231">
        <v>0</v>
      </c>
      <c r="G140" s="232">
        <f>IF(SUM(PRRAS!D952:D954)&gt;PRRAS!D609,1,0)</f>
        <v>0</v>
      </c>
      <c r="H140" s="232">
        <f>IF(SUM(PRRAS!E952:E954)&gt;PRRAS!E609,1,0)</f>
        <v>0</v>
      </c>
      <c r="U140" s="233">
        <v>32980</v>
      </c>
    </row>
    <row r="141" spans="1:21" ht="15" customHeight="1" x14ac:dyDescent="0.2">
      <c r="A141" s="164">
        <f t="shared" si="3"/>
        <v>135</v>
      </c>
      <c r="B141" s="165" t="str">
        <f t="shared" si="7"/>
        <v>O.K.</v>
      </c>
      <c r="C141" s="171" t="s">
        <v>2888</v>
      </c>
      <c r="D141" s="248"/>
      <c r="E141" s="233">
        <f t="shared" si="6"/>
        <v>0</v>
      </c>
      <c r="F141" s="231">
        <v>0</v>
      </c>
      <c r="G141" s="232">
        <f>IF(PRRAS!D955&gt;PRRAS!D610,1,0)</f>
        <v>0</v>
      </c>
      <c r="H141" s="232">
        <f>IF(PRRAS!E955&gt;PRRAS!E610,1,0)</f>
        <v>0</v>
      </c>
      <c r="U141" s="233">
        <v>32998</v>
      </c>
    </row>
    <row r="142" spans="1:21" ht="15" customHeight="1" x14ac:dyDescent="0.2">
      <c r="A142" s="164">
        <f t="shared" si="3"/>
        <v>136</v>
      </c>
      <c r="B142" s="165" t="str">
        <f t="shared" si="7"/>
        <v>O.K.</v>
      </c>
      <c r="C142" s="171" t="s">
        <v>2889</v>
      </c>
      <c r="D142" s="248"/>
      <c r="E142" s="233">
        <f t="shared" si="6"/>
        <v>0</v>
      </c>
      <c r="F142" s="231">
        <v>0</v>
      </c>
      <c r="G142" s="232">
        <f>IF(SUM(PRRAS!D956:D957)&gt;PRRAS!D611,1,0)</f>
        <v>0</v>
      </c>
      <c r="H142" s="232">
        <f>IF(SUM(PRRAS!E956:E957)&gt;PRRAS!E611,1,0)</f>
        <v>0</v>
      </c>
      <c r="U142" s="233">
        <v>33005</v>
      </c>
    </row>
    <row r="143" spans="1:21" ht="15" customHeight="1" x14ac:dyDescent="0.2">
      <c r="A143" s="164">
        <f t="shared" si="3"/>
        <v>137</v>
      </c>
      <c r="B143" s="165" t="str">
        <f t="shared" si="7"/>
        <v>O.K.</v>
      </c>
      <c r="C143" s="171" t="s">
        <v>2890</v>
      </c>
      <c r="D143" s="248"/>
      <c r="E143" s="233">
        <f t="shared" si="6"/>
        <v>0</v>
      </c>
      <c r="F143" s="231">
        <v>0</v>
      </c>
      <c r="G143" s="232">
        <f>IF(SUM(PRRAS!D958:D960)&gt;PRRAS!D612,1,0)</f>
        <v>0</v>
      </c>
      <c r="H143" s="232">
        <f>IF(SUM(PRRAS!E958:E960)&gt;PRRAS!E612,1,0)</f>
        <v>0</v>
      </c>
      <c r="U143" s="233">
        <v>33013</v>
      </c>
    </row>
    <row r="144" spans="1:21" ht="15" customHeight="1" x14ac:dyDescent="0.2">
      <c r="A144" s="164">
        <f t="shared" si="3"/>
        <v>138</v>
      </c>
      <c r="B144" s="165" t="str">
        <f t="shared" si="7"/>
        <v>O.K.</v>
      </c>
      <c r="C144" s="171" t="s">
        <v>2891</v>
      </c>
      <c r="D144" s="248"/>
      <c r="E144" s="233">
        <f t="shared" si="6"/>
        <v>0</v>
      </c>
      <c r="F144" s="231">
        <v>0</v>
      </c>
      <c r="G144" s="232">
        <f>IF(PRRAS!D961&gt;PRRAS!D613,1,0)</f>
        <v>0</v>
      </c>
      <c r="H144" s="232">
        <f>IF(PRRAS!E961&gt;PRRAS!E613,1,0)</f>
        <v>0</v>
      </c>
      <c r="U144" s="233">
        <v>33021</v>
      </c>
    </row>
    <row r="145" spans="1:21" ht="15" customHeight="1" x14ac:dyDescent="0.2">
      <c r="A145" s="164">
        <f t="shared" si="3"/>
        <v>139</v>
      </c>
      <c r="B145" s="165" t="str">
        <f t="shared" si="7"/>
        <v>O.K.</v>
      </c>
      <c r="C145" s="171" t="s">
        <v>2892</v>
      </c>
      <c r="D145" s="248"/>
      <c r="E145" s="233">
        <f t="shared" si="6"/>
        <v>0</v>
      </c>
      <c r="F145" s="231">
        <v>0</v>
      </c>
      <c r="G145" s="232">
        <f>IF(SUM(PRRAS!D962:D963)&gt;PRRAS!D614,1,0)</f>
        <v>0</v>
      </c>
      <c r="H145" s="232">
        <f>IF(SUM(PRRAS!E962:E963)&gt;PRRAS!E614,1,0)</f>
        <v>0</v>
      </c>
      <c r="U145" s="233">
        <v>33030</v>
      </c>
    </row>
    <row r="146" spans="1:21" ht="15" customHeight="1" x14ac:dyDescent="0.2">
      <c r="A146" s="164">
        <f t="shared" si="3"/>
        <v>140</v>
      </c>
      <c r="B146" s="165" t="str">
        <f t="shared" si="7"/>
        <v>O.K.</v>
      </c>
      <c r="C146" s="171" t="s">
        <v>2893</v>
      </c>
      <c r="D146" s="248"/>
      <c r="E146" s="233">
        <f t="shared" si="6"/>
        <v>0</v>
      </c>
      <c r="F146" s="231">
        <v>0</v>
      </c>
      <c r="G146" s="232">
        <f>IF(PRRAS!D964&gt;PRRAS!D616,1,0)</f>
        <v>0</v>
      </c>
      <c r="H146" s="232">
        <f>IF(PRRAS!E964&gt;PRRAS!E616,1,0)</f>
        <v>0</v>
      </c>
      <c r="U146" s="233">
        <v>33048</v>
      </c>
    </row>
    <row r="147" spans="1:21" ht="15" customHeight="1" x14ac:dyDescent="0.2">
      <c r="A147" s="164">
        <f t="shared" si="3"/>
        <v>141</v>
      </c>
      <c r="B147" s="165" t="str">
        <f t="shared" si="7"/>
        <v>O.K.</v>
      </c>
      <c r="C147" s="172" t="s">
        <v>2894</v>
      </c>
      <c r="D147" s="248"/>
      <c r="E147" s="233">
        <f t="shared" si="6"/>
        <v>0</v>
      </c>
      <c r="F147" s="231">
        <v>0</v>
      </c>
      <c r="G147" s="232">
        <f>IF(PRRAS!D965&gt;PRRAS!D617,1,0)</f>
        <v>0</v>
      </c>
      <c r="H147" s="232">
        <f>IF(PRRAS!E965&gt;PRRAS!E617,1,0)</f>
        <v>0</v>
      </c>
      <c r="U147" s="233">
        <v>33097</v>
      </c>
    </row>
    <row r="148" spans="1:21" ht="15" customHeight="1" x14ac:dyDescent="0.2">
      <c r="A148" s="164">
        <f t="shared" si="3"/>
        <v>142</v>
      </c>
      <c r="B148" s="165" t="str">
        <f t="shared" si="7"/>
        <v>O.K.</v>
      </c>
      <c r="C148" s="171" t="s">
        <v>2895</v>
      </c>
      <c r="D148" s="248"/>
      <c r="E148" s="233">
        <f t="shared" si="6"/>
        <v>0</v>
      </c>
      <c r="F148" s="231">
        <v>0</v>
      </c>
      <c r="G148" s="232">
        <f>IF(PRRAS!D966&gt;PRRAS!D618,1,0)</f>
        <v>0</v>
      </c>
      <c r="H148" s="232">
        <f>IF(PRRAS!E966&gt;PRRAS!E618,1,0)</f>
        <v>0</v>
      </c>
      <c r="I148" s="249"/>
      <c r="J148" s="249"/>
      <c r="U148" s="233">
        <v>33101</v>
      </c>
    </row>
    <row r="149" spans="1:21" ht="15" customHeight="1" x14ac:dyDescent="0.2">
      <c r="A149" s="164">
        <f t="shared" si="3"/>
        <v>143</v>
      </c>
      <c r="B149" s="165" t="str">
        <f t="shared" si="7"/>
        <v>O.K.</v>
      </c>
      <c r="C149" s="171" t="s">
        <v>2896</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
      <c r="A150" s="164">
        <f t="shared" ref="A150:A156" si="8">1+A149</f>
        <v>144</v>
      </c>
      <c r="B150" s="165" t="str">
        <f t="shared" si="7"/>
        <v>O.K.</v>
      </c>
      <c r="C150" s="171" t="s">
        <v>2897</v>
      </c>
      <c r="D150" s="248"/>
      <c r="E150" s="233">
        <f t="shared" si="6"/>
        <v>0</v>
      </c>
      <c r="F150" s="231">
        <v>0</v>
      </c>
      <c r="G150" s="232">
        <f>IF(ABS(PRRAS!D622-SUM(PRRAS!D969:D970))&gt;1,1,0)</f>
        <v>0</v>
      </c>
      <c r="H150" s="232">
        <f>IF(ABS(PRRAS!E622-SUM(PRRAS!E969:E970))&gt;1,1,0)</f>
        <v>0</v>
      </c>
      <c r="U150" s="233">
        <v>33193</v>
      </c>
    </row>
    <row r="151" spans="1:21" ht="15" customHeight="1" x14ac:dyDescent="0.2">
      <c r="A151" s="164">
        <f t="shared" si="8"/>
        <v>145</v>
      </c>
      <c r="B151" s="165" t="str">
        <f t="shared" si="7"/>
        <v>O.K.</v>
      </c>
      <c r="C151" s="171" t="s">
        <v>2898</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
      <c r="A152" s="164">
        <f t="shared" si="8"/>
        <v>146</v>
      </c>
      <c r="B152" s="165" t="str">
        <f t="shared" si="7"/>
        <v>O.K.</v>
      </c>
      <c r="C152" s="171" t="s">
        <v>2899</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
      <c r="A153" s="164">
        <f t="shared" si="8"/>
        <v>147</v>
      </c>
      <c r="B153" s="165" t="str">
        <f t="shared" si="7"/>
        <v>O.K.</v>
      </c>
      <c r="C153" s="171" t="s">
        <v>2900</v>
      </c>
      <c r="D153" s="248"/>
      <c r="E153" s="233">
        <f t="shared" si="6"/>
        <v>0</v>
      </c>
      <c r="F153" s="231">
        <v>0</v>
      </c>
      <c r="G153" s="232">
        <f>IF(ABS(PRRAS!D625-SUM(PRRAS!D975:D976))&gt;1,1,0)</f>
        <v>0</v>
      </c>
      <c r="H153" s="232">
        <f>IF(ABS(PRRAS!E625-SUM(PRRAS!E975:E976))&gt;1,1,0)</f>
        <v>0</v>
      </c>
      <c r="U153" s="233">
        <v>33337</v>
      </c>
    </row>
    <row r="154" spans="1:21" ht="15" customHeight="1" x14ac:dyDescent="0.2">
      <c r="A154" s="164">
        <f t="shared" si="8"/>
        <v>148</v>
      </c>
      <c r="B154" s="165" t="str">
        <f t="shared" si="7"/>
        <v>O.K.</v>
      </c>
      <c r="C154" s="171" t="s">
        <v>2901</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
      <c r="A155" s="164">
        <f t="shared" si="8"/>
        <v>149</v>
      </c>
      <c r="B155" s="165" t="str">
        <f t="shared" si="7"/>
        <v>O.K.</v>
      </c>
      <c r="C155" s="171" t="s">
        <v>2902</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
      <c r="A156" s="164">
        <f t="shared" si="8"/>
        <v>150</v>
      </c>
      <c r="B156" s="165" t="str">
        <f t="shared" si="7"/>
        <v>O.K.</v>
      </c>
      <c r="C156" s="171" t="s">
        <v>2903</v>
      </c>
      <c r="D156" s="248"/>
      <c r="E156" s="233">
        <f t="shared" si="6"/>
        <v>0</v>
      </c>
      <c r="F156" s="231">
        <v>0</v>
      </c>
      <c r="G156" s="232">
        <f>IF(PRRAS!D981&gt;PRRAS!D636,1,0)</f>
        <v>0</v>
      </c>
      <c r="H156" s="232">
        <f>IF(PRRAS!E981&gt;PRRAS!E636,1,0)</f>
        <v>0</v>
      </c>
      <c r="U156" s="233">
        <v>33407</v>
      </c>
    </row>
    <row r="157" spans="1:21" ht="30" customHeight="1" x14ac:dyDescent="0.2">
      <c r="A157" s="164">
        <f t="shared" ref="A157:A178" si="9">1+A156</f>
        <v>151</v>
      </c>
      <c r="B157" s="165" t="str">
        <f t="shared" si="7"/>
        <v>O.K.</v>
      </c>
      <c r="C157" s="171" t="s">
        <v>2904</v>
      </c>
      <c r="D157" s="248"/>
      <c r="E157" s="233">
        <f t="shared" si="6"/>
        <v>0</v>
      </c>
      <c r="F157" s="231">
        <v>0</v>
      </c>
      <c r="G157" s="232">
        <f>IF(MIN(Skriveni!C2:D3,Skriveni!C5:D12,Skriveni!C14:D976)&lt;0,1,0)</f>
        <v>0</v>
      </c>
      <c r="U157" s="233">
        <v>33458</v>
      </c>
    </row>
    <row r="158" spans="1:21" ht="30" customHeight="1" x14ac:dyDescent="0.2">
      <c r="A158" s="164">
        <f t="shared" si="9"/>
        <v>152</v>
      </c>
      <c r="B158" s="165" t="str">
        <f t="shared" si="7"/>
        <v>O.K.</v>
      </c>
      <c r="C158" s="171" t="s">
        <v>2905</v>
      </c>
      <c r="D158" s="248"/>
      <c r="E158" s="233">
        <f t="shared" si="6"/>
        <v>0</v>
      </c>
      <c r="F158" s="231">
        <v>0</v>
      </c>
      <c r="G158" s="232">
        <f>IF(H158=0,0,1)</f>
        <v>0</v>
      </c>
      <c r="H158" s="232">
        <f>SUM(Skriveni!H2:H976)</f>
        <v>0</v>
      </c>
      <c r="T158" s="234">
        <f>IF(LOOKUP(O3,T159:T186,T159:T186)=O3,1,0)</f>
        <v>0</v>
      </c>
      <c r="U158" s="233">
        <v>33499</v>
      </c>
    </row>
    <row r="159" spans="1:21" ht="30" customHeight="1" x14ac:dyDescent="0.2">
      <c r="A159" s="164">
        <f t="shared" si="9"/>
        <v>153</v>
      </c>
      <c r="B159" s="165" t="str">
        <f t="shared" si="7"/>
        <v>O.K.</v>
      </c>
      <c r="C159" s="172" t="s">
        <v>2906</v>
      </c>
      <c r="D159" s="248"/>
      <c r="E159" s="233">
        <f t="shared" si="6"/>
        <v>0</v>
      </c>
      <c r="F159" s="231">
        <v>0</v>
      </c>
      <c r="G159" s="232">
        <f>IF(AND(I3=11,O3&lt;&gt;47123,OR(MAX(PRRAS!D14:E21)&gt;0,MIN(PRRAS!D14:E21)&lt;0)),1,0)</f>
        <v>0</v>
      </c>
      <c r="T159" s="233">
        <v>0</v>
      </c>
      <c r="U159" s="233">
        <v>33520</v>
      </c>
    </row>
    <row r="160" spans="1:21" ht="30" customHeight="1" x14ac:dyDescent="0.2">
      <c r="A160" s="164">
        <f t="shared" si="9"/>
        <v>154</v>
      </c>
      <c r="B160" s="165" t="str">
        <f t="shared" si="7"/>
        <v>O.K.</v>
      </c>
      <c r="C160" s="172" t="s">
        <v>2907</v>
      </c>
      <c r="D160" s="248"/>
      <c r="E160" s="233">
        <f>MAX(G160:L160)</f>
        <v>0</v>
      </c>
      <c r="F160" s="231">
        <v>0</v>
      </c>
      <c r="G160" s="232">
        <f>IF(AND(I3=11,MAX(PRRAS!D35:E35,PRRAS!D42:E42)&gt;0,T158=0),1,0)</f>
        <v>0</v>
      </c>
      <c r="T160" s="233">
        <v>51</v>
      </c>
      <c r="U160" s="233">
        <v>33538</v>
      </c>
    </row>
    <row r="161" spans="1:21" ht="30" customHeight="1" x14ac:dyDescent="0.2">
      <c r="A161" s="164">
        <f t="shared" si="9"/>
        <v>155</v>
      </c>
      <c r="B161" s="165" t="str">
        <f t="shared" si="7"/>
        <v>O.K.</v>
      </c>
      <c r="C161" s="172" t="s">
        <v>2908</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
      <c r="A162" s="164">
        <f t="shared" si="9"/>
        <v>156</v>
      </c>
      <c r="B162" s="165" t="str">
        <f t="shared" si="7"/>
        <v>O.K.</v>
      </c>
      <c r="C162" s="172" t="s">
        <v>2909</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
      <c r="A163" s="164">
        <f t="shared" si="9"/>
        <v>157</v>
      </c>
      <c r="B163" s="165" t="str">
        <f t="shared" si="7"/>
        <v>O.K.</v>
      </c>
      <c r="C163" s="173" t="s">
        <v>2910</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
      <c r="A164" s="164">
        <f t="shared" si="9"/>
        <v>158</v>
      </c>
      <c r="B164" s="165" t="str">
        <f t="shared" si="7"/>
        <v>O.K.</v>
      </c>
      <c r="C164" s="172" t="s">
        <v>2911</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
      <c r="A165" s="164">
        <f t="shared" si="9"/>
        <v>159</v>
      </c>
      <c r="B165" s="165" t="str">
        <f t="shared" si="7"/>
        <v>O.K.</v>
      </c>
      <c r="C165" s="173" t="s">
        <v>2912</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
      <c r="A166" s="164">
        <f t="shared" si="9"/>
        <v>160</v>
      </c>
      <c r="B166" s="165" t="str">
        <f t="shared" si="7"/>
        <v>O.K.</v>
      </c>
      <c r="C166" s="172" t="s">
        <v>2913</v>
      </c>
      <c r="D166" s="248"/>
      <c r="E166" s="233">
        <f t="shared" si="10"/>
        <v>0</v>
      </c>
      <c r="F166" s="231">
        <v>0</v>
      </c>
      <c r="G166" s="232">
        <f>IF(AND(I3=11,O3&lt;&gt;46237,OR(MAX(PRRAS!D592:E592)&gt;0,MIN(PRRAS!D592:E592)&lt;0)),1,0)</f>
        <v>0</v>
      </c>
      <c r="T166" s="233">
        <v>3164</v>
      </c>
      <c r="U166" s="233">
        <v>33886</v>
      </c>
    </row>
    <row r="167" spans="1:21" ht="30" customHeight="1" x14ac:dyDescent="0.2">
      <c r="A167" s="164">
        <f t="shared" si="9"/>
        <v>161</v>
      </c>
      <c r="B167" s="165" t="str">
        <f t="shared" si="7"/>
        <v>O.K.</v>
      </c>
      <c r="C167" s="172" t="s">
        <v>2914</v>
      </c>
      <c r="D167" s="248"/>
      <c r="E167" s="233">
        <f t="shared" si="10"/>
        <v>0</v>
      </c>
      <c r="F167" s="231">
        <v>0</v>
      </c>
      <c r="G167" s="232">
        <f>IF(AND(I3=11,O3&lt;&gt;174,OR(MAX(PRRAS!D597:E598)&gt;0,MIN(PRRAS!D597:E598)&lt;0)),1,0)</f>
        <v>0</v>
      </c>
      <c r="T167" s="233">
        <v>3197</v>
      </c>
      <c r="U167" s="233">
        <v>33894</v>
      </c>
    </row>
    <row r="168" spans="1:21" ht="30" customHeight="1" x14ac:dyDescent="0.2">
      <c r="A168" s="164">
        <f t="shared" si="9"/>
        <v>162</v>
      </c>
      <c r="B168" s="165" t="str">
        <f t="shared" si="7"/>
        <v>O.K.</v>
      </c>
      <c r="C168" s="173" t="s">
        <v>2915</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
      <c r="A169" s="164">
        <f t="shared" si="9"/>
        <v>163</v>
      </c>
      <c r="B169" s="165" t="str">
        <f t="shared" si="7"/>
        <v>O.K.</v>
      </c>
      <c r="C169" s="172" t="s">
        <v>2916</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
      <c r="A170" s="164">
        <f>1+A169</f>
        <v>164</v>
      </c>
      <c r="B170" s="165" t="str">
        <f>IF(E170=1,"Pogreška",IF(F170=1,"Provjera","O.K."))</f>
        <v>O.K.</v>
      </c>
      <c r="C170" s="172" t="s">
        <v>2917</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
      <c r="A171" s="164">
        <f>1+A170</f>
        <v>165</v>
      </c>
      <c r="B171" s="165" t="str">
        <f>IF(E171=1,"Pogreška",IF(F171=1,"Provjera","O.K."))</f>
        <v>O.K.</v>
      </c>
      <c r="C171" s="173" t="s">
        <v>2918</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
      <c r="A172" s="164">
        <f t="shared" si="9"/>
        <v>166</v>
      </c>
      <c r="B172" s="165" t="str">
        <f t="shared" si="7"/>
        <v>O.K.</v>
      </c>
      <c r="C172" s="173" t="s">
        <v>2919</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
      <c r="A173" s="164">
        <f t="shared" si="9"/>
        <v>167</v>
      </c>
      <c r="B173" s="165" t="str">
        <f t="shared" si="7"/>
        <v>O.K.</v>
      </c>
      <c r="C173" s="173" t="s">
        <v>2920</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
      <c r="A174" s="164">
        <f t="shared" si="9"/>
        <v>168</v>
      </c>
      <c r="B174" s="165" t="str">
        <f t="shared" si="7"/>
        <v>O.K.</v>
      </c>
      <c r="C174" s="173" t="s">
        <v>2921</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
      <c r="A175" s="164">
        <f t="shared" si="9"/>
        <v>169</v>
      </c>
      <c r="B175" s="165" t="str">
        <f t="shared" si="7"/>
        <v>O.K.</v>
      </c>
      <c r="C175" s="173" t="s">
        <v>2922</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
      <c r="A176" s="164">
        <f t="shared" si="9"/>
        <v>170</v>
      </c>
      <c r="B176" s="165" t="str">
        <f t="shared" si="7"/>
        <v>O.K.</v>
      </c>
      <c r="C176" s="173" t="s">
        <v>2923</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
      <c r="A177" s="164">
        <f t="shared" si="9"/>
        <v>171</v>
      </c>
      <c r="B177" s="165" t="str">
        <f t="shared" si="7"/>
        <v>O.K.</v>
      </c>
      <c r="C177" s="173" t="s">
        <v>2924</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
      <c r="A178" s="164">
        <f t="shared" si="9"/>
        <v>172</v>
      </c>
      <c r="B178" s="165" t="str">
        <f t="shared" si="7"/>
        <v>O.K.</v>
      </c>
      <c r="C178" s="173" t="s">
        <v>2925</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
      <c r="A179" s="164">
        <f t="shared" ref="A179:A209" si="11">1+A178</f>
        <v>173</v>
      </c>
      <c r="B179" s="165" t="str">
        <f t="shared" si="7"/>
        <v>O.K.</v>
      </c>
      <c r="C179" s="173" t="s">
        <v>2926</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
      <c r="A180" s="164">
        <f t="shared" si="11"/>
        <v>174</v>
      </c>
      <c r="B180" s="165" t="str">
        <f t="shared" si="7"/>
        <v>O.K.</v>
      </c>
      <c r="C180" s="173" t="s">
        <v>2927</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
      <c r="A181" s="164">
        <f t="shared" si="11"/>
        <v>175</v>
      </c>
      <c r="B181" s="165" t="str">
        <f t="shared" si="7"/>
        <v>O.K.</v>
      </c>
      <c r="C181" s="173" t="s">
        <v>2928</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
      <c r="A182" s="164">
        <f t="shared" si="11"/>
        <v>176</v>
      </c>
      <c r="B182" s="165" t="str">
        <f t="shared" si="7"/>
        <v>O.K.</v>
      </c>
      <c r="C182" s="173" t="s">
        <v>2929</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
      <c r="A183" s="164">
        <f t="shared" si="11"/>
        <v>177</v>
      </c>
      <c r="B183" s="165" t="str">
        <f t="shared" si="7"/>
        <v>O.K.</v>
      </c>
      <c r="C183" s="173" t="s">
        <v>2930</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
      <c r="A184" s="164">
        <f t="shared" si="11"/>
        <v>178</v>
      </c>
      <c r="B184" s="165" t="str">
        <f t="shared" si="7"/>
        <v>O.K.</v>
      </c>
      <c r="C184" s="173" t="s">
        <v>2931</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
      <c r="A185" s="164">
        <f t="shared" si="11"/>
        <v>179</v>
      </c>
      <c r="B185" s="165" t="str">
        <f t="shared" si="7"/>
        <v>O.K.</v>
      </c>
      <c r="C185" s="173" t="s">
        <v>2932</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
      <c r="A186" s="164">
        <f t="shared" si="11"/>
        <v>180</v>
      </c>
      <c r="B186" s="165" t="str">
        <f t="shared" si="7"/>
        <v>O.K.</v>
      </c>
      <c r="C186" s="173" t="s">
        <v>2933</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
      <c r="A187" s="164">
        <f t="shared" si="11"/>
        <v>181</v>
      </c>
      <c r="B187" s="165" t="str">
        <f t="shared" si="7"/>
        <v>O.K.</v>
      </c>
      <c r="C187" s="173" t="s">
        <v>2934</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
      <c r="A188" s="164">
        <f>1+A187</f>
        <v>182</v>
      </c>
      <c r="B188" s="165" t="str">
        <f t="shared" si="7"/>
        <v>O.K.</v>
      </c>
      <c r="C188" s="173" t="s">
        <v>2935</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
      <c r="A189" s="164">
        <f t="shared" ref="A189:A194" si="13">1+A188</f>
        <v>183</v>
      </c>
      <c r="B189" s="165" t="str">
        <f t="shared" si="7"/>
        <v>O.K.</v>
      </c>
      <c r="C189" s="173" t="s">
        <v>2936</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
      <c r="A190" s="164">
        <f t="shared" si="13"/>
        <v>184</v>
      </c>
      <c r="B190" s="165" t="str">
        <f t="shared" si="7"/>
        <v>O.K.</v>
      </c>
      <c r="C190" s="173" t="s">
        <v>2937</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
      <c r="A191" s="164">
        <f t="shared" si="13"/>
        <v>185</v>
      </c>
      <c r="B191" s="165" t="str">
        <f t="shared" si="7"/>
        <v>O.K.</v>
      </c>
      <c r="C191" s="172" t="s">
        <v>2938</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
      <c r="A192" s="164">
        <f t="shared" si="13"/>
        <v>186</v>
      </c>
      <c r="B192" s="165" t="str">
        <f t="shared" si="7"/>
        <v>O.K.</v>
      </c>
      <c r="C192" s="173" t="s">
        <v>2939</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
      <c r="A193" s="164">
        <f t="shared" si="13"/>
        <v>187</v>
      </c>
      <c r="B193" s="165" t="str">
        <f t="shared" si="7"/>
        <v>O.K.</v>
      </c>
      <c r="C193" s="173" t="s">
        <v>2940</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
      <c r="A194" s="164">
        <f t="shared" si="13"/>
        <v>188</v>
      </c>
      <c r="B194" s="165" t="str">
        <f t="shared" si="7"/>
        <v>O.K.</v>
      </c>
      <c r="C194" s="173" t="s">
        <v>2941</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
      <c r="A195" s="164">
        <f>1+A194</f>
        <v>189</v>
      </c>
      <c r="B195" s="165" t="str">
        <f t="shared" si="7"/>
        <v>O.K.</v>
      </c>
      <c r="C195" s="173" t="s">
        <v>2942</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
      <c r="A196" s="164">
        <f>1+A195</f>
        <v>190</v>
      </c>
      <c r="B196" s="165" t="str">
        <f t="shared" si="7"/>
        <v>O.K.</v>
      </c>
      <c r="C196" s="173" t="s">
        <v>2943</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
      <c r="A197" s="164">
        <f>1+A196</f>
        <v>191</v>
      </c>
      <c r="B197" s="165" t="str">
        <f t="shared" si="7"/>
        <v>O.K.</v>
      </c>
      <c r="C197" s="173" t="s">
        <v>2944</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
      <c r="A198" s="164">
        <f>1+A197</f>
        <v>192</v>
      </c>
      <c r="B198" s="165" t="str">
        <f t="shared" si="7"/>
        <v>O.K.</v>
      </c>
      <c r="C198" s="173" t="s">
        <v>2945</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
      <c r="A199" s="164">
        <f>1+A198</f>
        <v>193</v>
      </c>
      <c r="B199" s="165" t="str">
        <f t="shared" si="7"/>
        <v>O.K.</v>
      </c>
      <c r="C199" s="172" t="s">
        <v>2946</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
      <c r="A200" s="164">
        <f t="shared" si="11"/>
        <v>194</v>
      </c>
      <c r="B200" s="165" t="str">
        <f t="shared" si="7"/>
        <v>O.K.</v>
      </c>
      <c r="C200" s="172" t="s">
        <v>2947</v>
      </c>
      <c r="E200" s="233">
        <v>0</v>
      </c>
      <c r="F200" s="233">
        <f t="shared" si="14"/>
        <v>0</v>
      </c>
      <c r="L200" s="231">
        <f>IF(AND(PRRAS!D30&gt;0,PRRAS!D661=0),1,0)</f>
        <v>0</v>
      </c>
      <c r="M200" s="231">
        <f>IF(AND(PRRAS!E30&gt;0,PRRAS!E661=0),1,0)</f>
        <v>0</v>
      </c>
      <c r="U200" s="233">
        <v>35896</v>
      </c>
    </row>
    <row r="201" spans="1:21" ht="30" customHeight="1" x14ac:dyDescent="0.2">
      <c r="A201" s="164">
        <f t="shared" si="11"/>
        <v>195</v>
      </c>
      <c r="B201" s="165" t="str">
        <f t="shared" si="7"/>
        <v>Provjera</v>
      </c>
      <c r="C201" s="172" t="s">
        <v>2948</v>
      </c>
      <c r="E201" s="233">
        <v>0</v>
      </c>
      <c r="F201" s="233">
        <f t="shared" si="14"/>
        <v>1</v>
      </c>
      <c r="L201" s="231">
        <f>IF(AND(PRRAS!D39&gt;0,SUM(PRRAS!D662:'PRRAS'!D663)=0),1,0)</f>
        <v>1</v>
      </c>
      <c r="M201" s="231">
        <f>IF(AND(PRRAS!E39&gt;0,SUM(PRRAS!E662:'PRRAS'!E663)=0),1,0)</f>
        <v>0</v>
      </c>
      <c r="U201" s="233">
        <v>35907</v>
      </c>
    </row>
    <row r="202" spans="1:21" ht="30" customHeight="1" x14ac:dyDescent="0.2">
      <c r="A202" s="164">
        <f t="shared" si="11"/>
        <v>196</v>
      </c>
      <c r="B202" s="165" t="str">
        <f t="shared" si="7"/>
        <v>O.K.</v>
      </c>
      <c r="C202" s="172" t="s">
        <v>2949</v>
      </c>
      <c r="E202" s="233">
        <v>0</v>
      </c>
      <c r="F202" s="233">
        <f t="shared" si="14"/>
        <v>0</v>
      </c>
      <c r="L202" s="231">
        <f>IF(AND(PRRAS!D93&gt;0,PRRAS!D690=0),1,0)</f>
        <v>0</v>
      </c>
      <c r="M202" s="231">
        <f>IF(AND(PRRAS!E93&gt;0,PRRAS!E690=0),1,0)</f>
        <v>0</v>
      </c>
      <c r="U202" s="233">
        <v>35923</v>
      </c>
    </row>
    <row r="203" spans="1:21" ht="43.5" customHeight="1" x14ac:dyDescent="0.2">
      <c r="A203" s="164">
        <f t="shared" si="11"/>
        <v>197</v>
      </c>
      <c r="B203" s="165" t="str">
        <f t="shared" ref="B203:B260" si="15">IF(E203=1,"Pogreška",IF(F203=1,"Provjera","O.K."))</f>
        <v>Provjera</v>
      </c>
      <c r="C203" s="172" t="s">
        <v>2950</v>
      </c>
      <c r="E203" s="233">
        <v>0</v>
      </c>
      <c r="F203" s="233">
        <f t="shared" si="14"/>
        <v>1</v>
      </c>
      <c r="L203" s="231">
        <f>IF(AND(PRRAS!D127&gt;0,SUM(PRRAS!D698:'PRRAS'!D700)=0),1,0)</f>
        <v>1</v>
      </c>
      <c r="M203" s="231">
        <f>IF(AND(PRRAS!E127&gt;0,SUM(PRRAS!E698:'PRRAS'!E700)=0),1,0)</f>
        <v>0</v>
      </c>
      <c r="U203" s="233">
        <v>35931</v>
      </c>
    </row>
    <row r="204" spans="1:21" ht="30" customHeight="1" x14ac:dyDescent="0.2">
      <c r="A204" s="164">
        <f t="shared" si="11"/>
        <v>198</v>
      </c>
      <c r="B204" s="165" t="str">
        <f t="shared" si="15"/>
        <v>Provjera</v>
      </c>
      <c r="C204" s="172" t="s">
        <v>2951</v>
      </c>
      <c r="E204" s="233">
        <v>0</v>
      </c>
      <c r="F204" s="233">
        <f t="shared" si="14"/>
        <v>1</v>
      </c>
      <c r="G204" s="253"/>
      <c r="H204" s="253"/>
      <c r="L204" s="231">
        <f>IF(AND(PRRAS!D166&gt;0,SUM(PRRAS!D701:D702)=0),1,0)</f>
        <v>0</v>
      </c>
      <c r="M204" s="231">
        <f>IF(AND(PRRAS!E166&gt;0,SUM(PRRAS!E701:E702)=0),1,0)</f>
        <v>1</v>
      </c>
      <c r="U204" s="233">
        <v>35940</v>
      </c>
    </row>
    <row r="205" spans="1:21" ht="30" customHeight="1" x14ac:dyDescent="0.2">
      <c r="A205" s="164">
        <f t="shared" si="11"/>
        <v>199</v>
      </c>
      <c r="B205" s="165" t="str">
        <f t="shared" si="15"/>
        <v>O.K.</v>
      </c>
      <c r="C205" s="172" t="s">
        <v>2952</v>
      </c>
      <c r="E205" s="233">
        <v>0</v>
      </c>
      <c r="F205" s="233">
        <f t="shared" si="14"/>
        <v>0</v>
      </c>
      <c r="G205" s="253"/>
      <c r="H205" s="253"/>
      <c r="L205" s="231">
        <f>IF(AND(PRRAS!D191&gt;0,PRRAS!D705=0),1,0)</f>
        <v>0</v>
      </c>
      <c r="M205" s="231">
        <f>IF(AND(PRRAS!E191&gt;0,PRRAS!E705=0),1,0)</f>
        <v>0</v>
      </c>
      <c r="U205" s="233">
        <v>35958</v>
      </c>
    </row>
    <row r="206" spans="1:21" ht="45" customHeight="1" x14ac:dyDescent="0.2">
      <c r="A206" s="164">
        <f t="shared" si="11"/>
        <v>200</v>
      </c>
      <c r="B206" s="165" t="str">
        <f t="shared" si="15"/>
        <v>Provjera</v>
      </c>
      <c r="C206" s="172" t="s">
        <v>2953</v>
      </c>
      <c r="E206" s="233">
        <v>0</v>
      </c>
      <c r="F206" s="233">
        <f t="shared" si="14"/>
        <v>1</v>
      </c>
      <c r="G206" s="253"/>
      <c r="H206" s="253"/>
      <c r="L206" s="231">
        <f>IF(AND(PRRAS!D192&gt;0,SUM(PRRAS!D706:D708)=0),1,0)</f>
        <v>1</v>
      </c>
      <c r="M206" s="231">
        <f>IF(AND(PRRAS!E192&gt;0,SUM(PRRAS!E706:E708)=0),1,0)</f>
        <v>1</v>
      </c>
      <c r="U206" s="233">
        <v>35974</v>
      </c>
    </row>
    <row r="207" spans="1:21" ht="30" customHeight="1" x14ac:dyDescent="0.2">
      <c r="A207" s="164">
        <f t="shared" si="11"/>
        <v>201</v>
      </c>
      <c r="B207" s="165" t="str">
        <f t="shared" si="15"/>
        <v>Provjera</v>
      </c>
      <c r="C207" s="172" t="s">
        <v>2954</v>
      </c>
      <c r="E207" s="233">
        <v>0</v>
      </c>
      <c r="F207" s="233">
        <f t="shared" si="14"/>
        <v>1</v>
      </c>
      <c r="G207" s="253"/>
      <c r="H207" s="253"/>
      <c r="L207" s="231">
        <f>IF(AND(PRRAS!D194&gt;0,PRRAS!D709=0),1,0)</f>
        <v>0</v>
      </c>
      <c r="M207" s="231">
        <f>IF(AND(PRRAS!E194&gt;0,PRRAS!E709=0),1,0)</f>
        <v>1</v>
      </c>
      <c r="U207" s="233">
        <v>36047</v>
      </c>
    </row>
    <row r="208" spans="1:21" ht="30" customHeight="1" x14ac:dyDescent="0.2">
      <c r="A208" s="164">
        <f t="shared" si="11"/>
        <v>202</v>
      </c>
      <c r="B208" s="165" t="str">
        <f t="shared" si="15"/>
        <v>O.K.</v>
      </c>
      <c r="C208" s="172" t="s">
        <v>2955</v>
      </c>
      <c r="E208" s="233">
        <v>0</v>
      </c>
      <c r="F208" s="233">
        <f t="shared" si="14"/>
        <v>0</v>
      </c>
      <c r="G208" s="253"/>
      <c r="H208" s="253"/>
      <c r="L208" s="231">
        <f>IF(AND(PRRAS!D197&gt;0,PRRAS!D710=0),1,0)</f>
        <v>0</v>
      </c>
      <c r="M208" s="231">
        <f>IF(AND(PRRAS!E197&gt;0,PRRAS!E710=0),1,0)</f>
        <v>0</v>
      </c>
      <c r="U208" s="233">
        <v>36080</v>
      </c>
    </row>
    <row r="209" spans="1:21" ht="30" customHeight="1" x14ac:dyDescent="0.2">
      <c r="A209" s="164">
        <f t="shared" si="11"/>
        <v>203</v>
      </c>
      <c r="B209" s="165" t="str">
        <f t="shared" si="15"/>
        <v>Provjera</v>
      </c>
      <c r="C209" s="172" t="s">
        <v>2956</v>
      </c>
      <c r="E209" s="233">
        <v>0</v>
      </c>
      <c r="F209" s="233">
        <f t="shared" si="14"/>
        <v>1</v>
      </c>
      <c r="G209" s="253"/>
      <c r="H209" s="253"/>
      <c r="L209" s="231">
        <f>IF(AND(PRRAS!D198&gt;0,PRRAS!D711=0),1,0)</f>
        <v>1</v>
      </c>
      <c r="M209" s="231">
        <f>IF(AND(PRRAS!E198&gt;0,PRRAS!E711=0),1,0)</f>
        <v>1</v>
      </c>
      <c r="U209" s="233">
        <v>36098</v>
      </c>
    </row>
    <row r="210" spans="1:21" ht="43.5" customHeight="1" x14ac:dyDescent="0.2">
      <c r="A210" s="164">
        <f t="shared" ref="A210:A241" si="16">1+A209</f>
        <v>204</v>
      </c>
      <c r="B210" s="165" t="str">
        <f t="shared" si="15"/>
        <v>O.K.</v>
      </c>
      <c r="C210" s="172" t="s">
        <v>2957</v>
      </c>
      <c r="E210" s="233">
        <v>0</v>
      </c>
      <c r="F210" s="233">
        <f t="shared" si="14"/>
        <v>0</v>
      </c>
      <c r="G210" s="253"/>
      <c r="H210" s="253"/>
      <c r="L210" s="231">
        <f>IF(AND(PRRAS!D216&gt;0,SUM(PRRAS!D733:D735)=0),1,0)</f>
        <v>0</v>
      </c>
      <c r="M210" s="231">
        <f>IF(AND(PRRAS!E216&gt;0,SUM(PRRAS!E733:E735)=0),1,0)</f>
        <v>0</v>
      </c>
      <c r="U210" s="233">
        <v>36119</v>
      </c>
    </row>
    <row r="211" spans="1:21" ht="30" customHeight="1" x14ac:dyDescent="0.2">
      <c r="A211" s="164">
        <f t="shared" si="16"/>
        <v>205</v>
      </c>
      <c r="B211" s="165" t="str">
        <f t="shared" si="15"/>
        <v>O.K.</v>
      </c>
      <c r="C211" s="172" t="s">
        <v>2958</v>
      </c>
      <c r="E211" s="233">
        <v>0</v>
      </c>
      <c r="F211" s="233">
        <f t="shared" si="14"/>
        <v>0</v>
      </c>
      <c r="L211" s="231">
        <f>IF(AND(PRRAS!D222&gt;0,PRRAS!D743=0),1,0)</f>
        <v>0</v>
      </c>
      <c r="M211" s="231">
        <f>IF(AND(PRRAS!E222&gt;0,PRRAS!E743=0),1,0)</f>
        <v>0</v>
      </c>
      <c r="U211" s="233">
        <v>36127</v>
      </c>
    </row>
    <row r="212" spans="1:21" ht="15" customHeight="1" x14ac:dyDescent="0.2">
      <c r="A212" s="164">
        <f t="shared" si="16"/>
        <v>206</v>
      </c>
      <c r="B212" s="165" t="str">
        <f t="shared" si="15"/>
        <v>O.K.</v>
      </c>
      <c r="C212" s="172" t="s">
        <v>2959</v>
      </c>
      <c r="E212" s="233">
        <f>MAX(G212:K212)</f>
        <v>0</v>
      </c>
      <c r="F212" s="233">
        <f t="shared" si="14"/>
        <v>0</v>
      </c>
      <c r="G212" s="232">
        <f>IF(ABS(PRRAS!D265-SUM(PRRAS!D785:D793)&gt;1),1,0)</f>
        <v>0</v>
      </c>
      <c r="H212" s="232">
        <f>IF(ABS(PRRAS!E265-SUM(PRRAS!E785:E793)&gt;1),1,0)</f>
        <v>0</v>
      </c>
      <c r="U212" s="233">
        <v>36225</v>
      </c>
    </row>
    <row r="213" spans="1:21" ht="30" customHeight="1" x14ac:dyDescent="0.2">
      <c r="A213" s="164">
        <f t="shared" si="16"/>
        <v>207</v>
      </c>
      <c r="B213" s="165" t="str">
        <f t="shared" si="15"/>
        <v>Provjera</v>
      </c>
      <c r="C213" s="172" t="s">
        <v>2960</v>
      </c>
      <c r="E213" s="233">
        <v>0</v>
      </c>
      <c r="F213" s="233">
        <f t="shared" si="14"/>
        <v>1</v>
      </c>
      <c r="L213" s="231">
        <f>IF(AND(PRRAS!D270&gt;0,PRRAS!D799=0),1,0)</f>
        <v>1</v>
      </c>
      <c r="M213" s="231">
        <f>IF(AND(PRRAS!E270&gt;0,PRRAS!E799=0),1,0)</f>
        <v>1</v>
      </c>
      <c r="U213" s="233">
        <v>36233</v>
      </c>
    </row>
    <row r="214" spans="1:21" ht="33" customHeight="1" x14ac:dyDescent="0.2">
      <c r="A214" s="164">
        <f t="shared" si="16"/>
        <v>208</v>
      </c>
      <c r="B214" s="165" t="str">
        <f t="shared" si="15"/>
        <v>O.K.</v>
      </c>
      <c r="C214" s="172" t="s">
        <v>2961</v>
      </c>
      <c r="E214" s="233">
        <v>0</v>
      </c>
      <c r="F214" s="233">
        <f t="shared" si="14"/>
        <v>0</v>
      </c>
      <c r="L214" s="231">
        <f>IF(AND(PRRAS!D431&gt;0,SUM(PRRAS!D813:D814)=0),1,0)</f>
        <v>0</v>
      </c>
      <c r="M214" s="231">
        <f>IF(AND(PRRAS!E431&gt;0,SUM(PRRAS!E813:E814)=0),1,0)</f>
        <v>0</v>
      </c>
      <c r="U214" s="233">
        <v>36276</v>
      </c>
    </row>
    <row r="215" spans="1:21" ht="30" customHeight="1" x14ac:dyDescent="0.2">
      <c r="A215" s="164">
        <f t="shared" si="16"/>
        <v>209</v>
      </c>
      <c r="B215" s="165" t="str">
        <f t="shared" si="15"/>
        <v>O.K.</v>
      </c>
      <c r="C215" s="172" t="s">
        <v>2962</v>
      </c>
      <c r="E215" s="233">
        <v>0</v>
      </c>
      <c r="F215" s="233">
        <f t="shared" si="14"/>
        <v>0</v>
      </c>
      <c r="L215" s="231">
        <f>IF(AND(PRRAS!D434&gt;0,SUM(PRRAS!D815:D816)=0),1,0)</f>
        <v>0</v>
      </c>
      <c r="M215" s="231">
        <f>IF(AND(PRRAS!E434&gt;0,SUM(PRRAS!E815:E816)=0),1,0)</f>
        <v>0</v>
      </c>
      <c r="U215" s="233">
        <v>36372</v>
      </c>
    </row>
    <row r="216" spans="1:21" ht="30" customHeight="1" x14ac:dyDescent="0.2">
      <c r="A216" s="164">
        <f t="shared" si="16"/>
        <v>210</v>
      </c>
      <c r="B216" s="165" t="str">
        <f t="shared" si="15"/>
        <v>O.K.</v>
      </c>
      <c r="C216" s="172" t="s">
        <v>2963</v>
      </c>
      <c r="E216" s="233">
        <v>0</v>
      </c>
      <c r="F216" s="233">
        <f t="shared" si="14"/>
        <v>0</v>
      </c>
      <c r="L216" s="231">
        <f>IF(AND(PRRAS!D435&gt;0,SUM(PRRAS!D817:D818)=0),1,0)</f>
        <v>0</v>
      </c>
      <c r="M216" s="231">
        <f>IF(AND(PRRAS!E435&gt;0,SUM(PRRAS!E817:E818)=0),1,0)</f>
        <v>0</v>
      </c>
      <c r="U216" s="233">
        <v>36428</v>
      </c>
    </row>
    <row r="217" spans="1:21" ht="30" customHeight="1" x14ac:dyDescent="0.2">
      <c r="A217" s="164">
        <f t="shared" si="16"/>
        <v>211</v>
      </c>
      <c r="B217" s="165" t="str">
        <f t="shared" si="15"/>
        <v>O.K.</v>
      </c>
      <c r="C217" s="172" t="s">
        <v>2964</v>
      </c>
      <c r="E217" s="233">
        <v>0</v>
      </c>
      <c r="F217" s="233">
        <f t="shared" si="14"/>
        <v>0</v>
      </c>
      <c r="L217" s="231">
        <f>IF(AND(PRRAS!D436&gt;0,SUM(PRRAS!D819:D820)=0),1,0)</f>
        <v>0</v>
      </c>
      <c r="M217" s="231">
        <f>IF(AND(PRRAS!E436&gt;0,SUM(PRRAS!E819:E820)=0),1,0)</f>
        <v>0</v>
      </c>
      <c r="U217" s="233">
        <v>36524</v>
      </c>
    </row>
    <row r="218" spans="1:21" ht="30" customHeight="1" x14ac:dyDescent="0.2">
      <c r="A218" s="164">
        <f t="shared" si="16"/>
        <v>212</v>
      </c>
      <c r="B218" s="165" t="str">
        <f t="shared" si="15"/>
        <v>O.K.</v>
      </c>
      <c r="C218" s="172" t="s">
        <v>2965</v>
      </c>
      <c r="E218" s="233">
        <v>0</v>
      </c>
      <c r="F218" s="233">
        <f t="shared" si="14"/>
        <v>0</v>
      </c>
      <c r="L218" s="231">
        <f>IF(AND(PRRAS!D439&gt;0,SUM(PRRAS!D824:D825)=0),1,0)</f>
        <v>0</v>
      </c>
      <c r="M218" s="231">
        <f>IF(AND(PRRAS!E439&gt;0,SUM(PRRAS!E824:E825)=0),1,0)</f>
        <v>0</v>
      </c>
      <c r="U218" s="233">
        <v>36532</v>
      </c>
    </row>
    <row r="219" spans="1:21" ht="30" customHeight="1" x14ac:dyDescent="0.2">
      <c r="A219" s="164">
        <f t="shared" si="16"/>
        <v>213</v>
      </c>
      <c r="B219" s="165" t="str">
        <f t="shared" si="15"/>
        <v>O.K.</v>
      </c>
      <c r="C219" s="172" t="s">
        <v>2966</v>
      </c>
      <c r="E219" s="233">
        <v>0</v>
      </c>
      <c r="F219" s="233">
        <f t="shared" si="14"/>
        <v>0</v>
      </c>
      <c r="L219" s="231">
        <f>IF(AND(PRRAS!D440&gt;0,SUM(PRRAS!D826:D827)=0),1,0)</f>
        <v>0</v>
      </c>
      <c r="M219" s="231">
        <f>IF(AND(PRRAS!E440&gt;0,SUM(PRRAS!E826:E827)=0),1,0)</f>
        <v>0</v>
      </c>
      <c r="U219" s="233">
        <v>36549</v>
      </c>
    </row>
    <row r="220" spans="1:21" ht="30" customHeight="1" x14ac:dyDescent="0.2">
      <c r="A220" s="164">
        <f t="shared" si="16"/>
        <v>214</v>
      </c>
      <c r="B220" s="165" t="str">
        <f t="shared" si="15"/>
        <v>O.K.</v>
      </c>
      <c r="C220" s="172" t="s">
        <v>2967</v>
      </c>
      <c r="E220" s="233">
        <v>0</v>
      </c>
      <c r="F220" s="233">
        <f t="shared" si="14"/>
        <v>0</v>
      </c>
      <c r="L220" s="231">
        <f>IF(AND(PRRAS!D441&gt;0,SUM(PRRAS!D828:D829)=0),1,0)</f>
        <v>0</v>
      </c>
      <c r="M220" s="231">
        <f>IF(AND(PRRAS!E441&gt;0,SUM(PRRAS!E828:E829)=0),1,0)</f>
        <v>0</v>
      </c>
      <c r="U220" s="233">
        <v>36604</v>
      </c>
    </row>
    <row r="221" spans="1:21" ht="30" customHeight="1" x14ac:dyDescent="0.2">
      <c r="A221" s="164">
        <f t="shared" si="16"/>
        <v>215</v>
      </c>
      <c r="B221" s="165" t="str">
        <f t="shared" si="15"/>
        <v>O.K.</v>
      </c>
      <c r="C221" s="172" t="s">
        <v>2968</v>
      </c>
      <c r="E221" s="233">
        <v>0</v>
      </c>
      <c r="F221" s="233">
        <f t="shared" si="14"/>
        <v>0</v>
      </c>
      <c r="L221" s="231">
        <f>IF(AND(PRRAS!D473&gt;0,PRRAS!D856=0),1,0)</f>
        <v>0</v>
      </c>
      <c r="M221" s="231">
        <f>IF(AND(PRRAS!E473&gt;0,PRRAS!E856=0),1,0)</f>
        <v>0</v>
      </c>
      <c r="U221" s="233">
        <v>36612</v>
      </c>
    </row>
    <row r="222" spans="1:21" ht="30" customHeight="1" x14ac:dyDescent="0.2">
      <c r="A222" s="164">
        <f t="shared" si="16"/>
        <v>216</v>
      </c>
      <c r="B222" s="165" t="str">
        <f t="shared" si="15"/>
        <v>O.K.</v>
      </c>
      <c r="C222" s="172" t="s">
        <v>2969</v>
      </c>
      <c r="E222" s="233">
        <v>0</v>
      </c>
      <c r="F222" s="233">
        <f t="shared" si="14"/>
        <v>0</v>
      </c>
      <c r="L222" s="231">
        <f>IF(AND(PRRAS!D489&gt;0,PRRAS!D857=0),1,0)</f>
        <v>0</v>
      </c>
      <c r="M222" s="231">
        <f>IF(AND(PRRAS!E489&gt;0,PRRAS!E857=0),1,0)</f>
        <v>0</v>
      </c>
      <c r="U222" s="233">
        <v>36645</v>
      </c>
    </row>
    <row r="223" spans="1:21" ht="30" customHeight="1" x14ac:dyDescent="0.2">
      <c r="A223" s="164">
        <f t="shared" si="16"/>
        <v>217</v>
      </c>
      <c r="B223" s="165" t="str">
        <f t="shared" si="15"/>
        <v>O.K.</v>
      </c>
      <c r="C223" s="172" t="s">
        <v>2970</v>
      </c>
      <c r="E223" s="233">
        <v>0</v>
      </c>
      <c r="F223" s="233">
        <f t="shared" si="14"/>
        <v>0</v>
      </c>
      <c r="L223" s="231">
        <f>IF(AND(PRRAS!D490&gt;0,PRRAS!D858=0),1,0)</f>
        <v>0</v>
      </c>
      <c r="M223" s="231">
        <f>IF(AND(PRRAS!E490&gt;0,PRRAS!E858=0),1,0)</f>
        <v>0</v>
      </c>
      <c r="U223" s="233">
        <v>36653</v>
      </c>
    </row>
    <row r="224" spans="1:21" ht="30" customHeight="1" x14ac:dyDescent="0.2">
      <c r="A224" s="164">
        <f t="shared" si="16"/>
        <v>218</v>
      </c>
      <c r="B224" s="165" t="str">
        <f t="shared" si="15"/>
        <v>O.K.</v>
      </c>
      <c r="C224" s="172" t="s">
        <v>2971</v>
      </c>
      <c r="E224" s="233">
        <v>0</v>
      </c>
      <c r="F224" s="233">
        <f t="shared" si="14"/>
        <v>0</v>
      </c>
      <c r="L224" s="231">
        <f>IF(AND(PRRAS!D491&gt;0,PRRAS!D859=0),1,0)</f>
        <v>0</v>
      </c>
      <c r="M224" s="231">
        <f>IF(AND(PRRAS!E491&gt;0,PRRAS!E859=0),1,0)</f>
        <v>0</v>
      </c>
      <c r="U224" s="233">
        <v>36688</v>
      </c>
    </row>
    <row r="225" spans="1:21" ht="30" customHeight="1" x14ac:dyDescent="0.2">
      <c r="A225" s="164">
        <f t="shared" si="16"/>
        <v>219</v>
      </c>
      <c r="B225" s="165" t="str">
        <f t="shared" si="15"/>
        <v>O.K.</v>
      </c>
      <c r="C225" s="172" t="s">
        <v>2972</v>
      </c>
      <c r="E225" s="233">
        <v>0</v>
      </c>
      <c r="F225" s="233">
        <f t="shared" si="14"/>
        <v>0</v>
      </c>
      <c r="L225" s="231">
        <f>IF(AND(PRRAS!D492&gt;0,PRRAS!D860=0),1,0)</f>
        <v>0</v>
      </c>
      <c r="M225" s="231">
        <f>IF(AND(PRRAS!E492&gt;0,PRRAS!E860=0),1,0)</f>
        <v>0</v>
      </c>
      <c r="U225" s="233">
        <v>36696</v>
      </c>
    </row>
    <row r="226" spans="1:21" ht="30" customHeight="1" x14ac:dyDescent="0.2">
      <c r="A226" s="164">
        <f t="shared" si="16"/>
        <v>220</v>
      </c>
      <c r="B226" s="165" t="str">
        <f t="shared" si="15"/>
        <v>O.K.</v>
      </c>
      <c r="C226" s="172" t="s">
        <v>2973</v>
      </c>
      <c r="E226" s="233">
        <v>0</v>
      </c>
      <c r="F226" s="233">
        <f t="shared" si="14"/>
        <v>0</v>
      </c>
      <c r="L226" s="231">
        <f>IF(AND(PRRAS!D495&gt;0,PRRAS!D864=0),1,0)</f>
        <v>0</v>
      </c>
      <c r="M226" s="231">
        <f>IF(AND(PRRAS!E495&gt;0,PRRAS!E864=0),1,0)</f>
        <v>0</v>
      </c>
      <c r="U226" s="233">
        <v>36707</v>
      </c>
    </row>
    <row r="227" spans="1:21" ht="30" customHeight="1" x14ac:dyDescent="0.2">
      <c r="A227" s="164">
        <f t="shared" si="16"/>
        <v>221</v>
      </c>
      <c r="B227" s="165" t="str">
        <f t="shared" si="15"/>
        <v>O.K.</v>
      </c>
      <c r="C227" s="172" t="s">
        <v>2974</v>
      </c>
      <c r="E227" s="233">
        <v>0</v>
      </c>
      <c r="F227" s="233">
        <f t="shared" si="14"/>
        <v>0</v>
      </c>
      <c r="L227" s="231">
        <f>IF(AND(PRRAS!D496&gt;0,SUM(PRRAS!D865:D866)=0),1,0)</f>
        <v>0</v>
      </c>
      <c r="M227" s="231">
        <f>IF(AND(PRRAS!E496&gt;0,SUM(PRRAS!E865:E866)=0),1,0)</f>
        <v>0</v>
      </c>
      <c r="U227" s="233">
        <v>36715</v>
      </c>
    </row>
    <row r="228" spans="1:21" ht="30" customHeight="1" x14ac:dyDescent="0.2">
      <c r="A228" s="164">
        <f t="shared" si="16"/>
        <v>222</v>
      </c>
      <c r="B228" s="165" t="str">
        <f t="shared" si="15"/>
        <v>O.K.</v>
      </c>
      <c r="C228" s="172" t="s">
        <v>2975</v>
      </c>
      <c r="E228" s="233">
        <v>0</v>
      </c>
      <c r="F228" s="233">
        <f t="shared" si="14"/>
        <v>0</v>
      </c>
      <c r="L228" s="231">
        <f>IF(AND(PRRAS!D497&gt;0,PRRAS!D867=0),1,0)</f>
        <v>0</v>
      </c>
      <c r="M228" s="231">
        <f>IF(AND(PRRAS!E497&gt;0,PRRAS!E867=0),1,0)</f>
        <v>0</v>
      </c>
      <c r="U228" s="233">
        <v>36723</v>
      </c>
    </row>
    <row r="229" spans="1:21" ht="30" customHeight="1" x14ac:dyDescent="0.2">
      <c r="A229" s="164">
        <f t="shared" si="16"/>
        <v>223</v>
      </c>
      <c r="B229" s="165" t="str">
        <f t="shared" si="15"/>
        <v>O.K.</v>
      </c>
      <c r="C229" s="172" t="s">
        <v>2976</v>
      </c>
      <c r="E229" s="233">
        <v>0</v>
      </c>
      <c r="F229" s="233">
        <f t="shared" si="14"/>
        <v>0</v>
      </c>
      <c r="L229" s="231">
        <f>IF(AND(PRRAS!D500&gt;0,PRRAS!D871=0),1,0)</f>
        <v>0</v>
      </c>
      <c r="M229" s="231">
        <f>IF(AND(PRRAS!E500&gt;0,PRRAS!E871=0),1,0)</f>
        <v>0</v>
      </c>
      <c r="U229" s="233">
        <v>36731</v>
      </c>
    </row>
    <row r="230" spans="1:21" ht="30" customHeight="1" x14ac:dyDescent="0.2">
      <c r="A230" s="164">
        <f t="shared" si="16"/>
        <v>224</v>
      </c>
      <c r="B230" s="165" t="str">
        <f t="shared" si="15"/>
        <v>O.K.</v>
      </c>
      <c r="C230" s="172" t="s">
        <v>2977</v>
      </c>
      <c r="E230" s="233">
        <v>0</v>
      </c>
      <c r="F230" s="233">
        <f t="shared" si="14"/>
        <v>0</v>
      </c>
      <c r="L230" s="231">
        <f>IF(AND(PRRAS!D501&gt;0,SUM(PRRAS!D872:D873)=0),1,0)</f>
        <v>0</v>
      </c>
      <c r="M230" s="231">
        <f>IF(AND(PRRAS!E501&gt;0,SUM(PRRAS!E872:E873)=0),1,0)</f>
        <v>0</v>
      </c>
      <c r="U230" s="233">
        <v>36758</v>
      </c>
    </row>
    <row r="231" spans="1:21" ht="30" customHeight="1" x14ac:dyDescent="0.2">
      <c r="A231" s="164">
        <f t="shared" si="16"/>
        <v>225</v>
      </c>
      <c r="B231" s="165" t="str">
        <f t="shared" si="15"/>
        <v>O.K.</v>
      </c>
      <c r="C231" s="172" t="s">
        <v>2978</v>
      </c>
      <c r="E231" s="233">
        <v>0</v>
      </c>
      <c r="F231" s="233">
        <f t="shared" ref="F231:F260" si="17">MAX(L231:O231)</f>
        <v>0</v>
      </c>
      <c r="L231" s="231">
        <f>IF(AND(PRRAS!D503&gt;0,PRRAS!D877=0),1,0)</f>
        <v>0</v>
      </c>
      <c r="M231" s="231">
        <f>IF(AND(PRRAS!E503&gt;0,PRRAS!E877=0),1,0)</f>
        <v>0</v>
      </c>
      <c r="U231" s="233">
        <v>36766</v>
      </c>
    </row>
    <row r="232" spans="1:21" ht="30" customHeight="1" x14ac:dyDescent="0.2">
      <c r="A232" s="164">
        <f t="shared" si="16"/>
        <v>226</v>
      </c>
      <c r="B232" s="165" t="str">
        <f t="shared" si="15"/>
        <v>O.K.</v>
      </c>
      <c r="C232" s="172" t="s">
        <v>2979</v>
      </c>
      <c r="E232" s="233">
        <v>0</v>
      </c>
      <c r="F232" s="233">
        <f t="shared" si="17"/>
        <v>0</v>
      </c>
      <c r="L232" s="231">
        <f>IF(AND(PRRAS!D504&gt;0,SUM(PRRAS!D878:D879)=0),1,0)</f>
        <v>0</v>
      </c>
      <c r="M232" s="231">
        <f>IF(AND(PRRAS!E504&gt;0,SUM(PRRAS!E878:E879)=0),1,0)</f>
        <v>0</v>
      </c>
      <c r="U232" s="233">
        <v>36774</v>
      </c>
    </row>
    <row r="233" spans="1:21" ht="30" customHeight="1" x14ac:dyDescent="0.2">
      <c r="A233" s="164">
        <f t="shared" si="16"/>
        <v>227</v>
      </c>
      <c r="B233" s="165" t="str">
        <f t="shared" si="15"/>
        <v>O.K.</v>
      </c>
      <c r="C233" s="172" t="s">
        <v>2980</v>
      </c>
      <c r="E233" s="233">
        <v>0</v>
      </c>
      <c r="F233" s="233">
        <f t="shared" si="17"/>
        <v>0</v>
      </c>
      <c r="L233" s="231">
        <f>IF(AND(PRRAS!D506&gt;0,PRRAS!D880=0),1,0)</f>
        <v>0</v>
      </c>
      <c r="M233" s="231">
        <f>IF(AND(PRRAS!E506&gt;0,PRRAS!E880=0),1,0)</f>
        <v>0</v>
      </c>
      <c r="U233" s="233">
        <v>36782</v>
      </c>
    </row>
    <row r="234" spans="1:21" ht="30" customHeight="1" x14ac:dyDescent="0.2">
      <c r="A234" s="164">
        <f t="shared" si="16"/>
        <v>228</v>
      </c>
      <c r="B234" s="165" t="str">
        <f t="shared" si="15"/>
        <v>O.K.</v>
      </c>
      <c r="C234" s="172" t="s">
        <v>2981</v>
      </c>
      <c r="E234" s="233">
        <v>0</v>
      </c>
      <c r="F234" s="233">
        <f t="shared" si="17"/>
        <v>0</v>
      </c>
      <c r="L234" s="231">
        <f>IF(AND(PRRAS!D507&gt;0,PRRAS!D881=0),1,0)</f>
        <v>0</v>
      </c>
      <c r="M234" s="231">
        <f>IF(AND(PRRAS!E507&gt;0,PRRAS!E881=0),1,0)</f>
        <v>0</v>
      </c>
      <c r="U234" s="233">
        <v>36799</v>
      </c>
    </row>
    <row r="235" spans="1:21" ht="30" customHeight="1" x14ac:dyDescent="0.2">
      <c r="A235" s="164">
        <f t="shared" si="16"/>
        <v>229</v>
      </c>
      <c r="B235" s="165" t="str">
        <f t="shared" si="15"/>
        <v>O.K.</v>
      </c>
      <c r="C235" s="172" t="s">
        <v>2982</v>
      </c>
      <c r="E235" s="233">
        <v>0</v>
      </c>
      <c r="F235" s="233">
        <f t="shared" si="17"/>
        <v>0</v>
      </c>
      <c r="L235" s="231">
        <f>IF(AND(PRRAS!D508&gt;0,PRRAS!D882=0),1,0)</f>
        <v>0</v>
      </c>
      <c r="M235" s="231">
        <f>IF(AND(PRRAS!E508&gt;0,PRRAS!E882=0),1,0)</f>
        <v>0</v>
      </c>
      <c r="U235" s="233">
        <v>36811</v>
      </c>
    </row>
    <row r="236" spans="1:21" ht="30" customHeight="1" x14ac:dyDescent="0.2">
      <c r="A236" s="164">
        <f t="shared" si="16"/>
        <v>230</v>
      </c>
      <c r="B236" s="165" t="str">
        <f t="shared" si="15"/>
        <v>O.K.</v>
      </c>
      <c r="C236" s="172" t="s">
        <v>2983</v>
      </c>
      <c r="E236" s="233">
        <v>0</v>
      </c>
      <c r="F236" s="233">
        <f t="shared" si="17"/>
        <v>0</v>
      </c>
      <c r="L236" s="231">
        <f>IF(AND(PRRAS!D529&gt;0,PRRAS!D897=0),1,0)</f>
        <v>0</v>
      </c>
      <c r="M236" s="231">
        <f>IF(AND(PRRAS!E529&gt;0,PRRAS!E897=0),1,0)</f>
        <v>0</v>
      </c>
      <c r="U236" s="233">
        <v>36820</v>
      </c>
    </row>
    <row r="237" spans="1:21" ht="30" customHeight="1" x14ac:dyDescent="0.2">
      <c r="A237" s="164">
        <f t="shared" si="16"/>
        <v>231</v>
      </c>
      <c r="B237" s="165" t="str">
        <f t="shared" si="15"/>
        <v>O.K.</v>
      </c>
      <c r="C237" s="172" t="s">
        <v>2984</v>
      </c>
      <c r="E237" s="233">
        <v>0</v>
      </c>
      <c r="F237" s="233">
        <f t="shared" si="17"/>
        <v>0</v>
      </c>
      <c r="L237" s="231">
        <f>IF(AND(PRRAS!D539&gt;0,SUM(PRRAS!D898:D899)=0),1,0)</f>
        <v>0</v>
      </c>
      <c r="M237" s="231">
        <f>IF(AND(PRRAS!E539&gt;0,SUM(PRRAS!E898:E899)=0),1,0)</f>
        <v>0</v>
      </c>
      <c r="U237" s="233">
        <v>36838</v>
      </c>
    </row>
    <row r="238" spans="1:21" ht="30" customHeight="1" x14ac:dyDescent="0.2">
      <c r="A238" s="164">
        <f t="shared" si="16"/>
        <v>232</v>
      </c>
      <c r="B238" s="165" t="str">
        <f t="shared" si="15"/>
        <v>O.K.</v>
      </c>
      <c r="C238" s="172" t="s">
        <v>2985</v>
      </c>
      <c r="E238" s="233">
        <v>0</v>
      </c>
      <c r="F238" s="233">
        <f t="shared" si="17"/>
        <v>0</v>
      </c>
      <c r="L238" s="231">
        <f>IF(AND(PRRAS!D542&gt;0,SUM(PRRAS!D900:D901)=0),1,0)</f>
        <v>0</v>
      </c>
      <c r="M238" s="231">
        <f>IF(AND(PRRAS!E542&gt;0,SUM(PRRAS!E900:E901)=0),1,0)</f>
        <v>0</v>
      </c>
      <c r="U238" s="233">
        <v>36846</v>
      </c>
    </row>
    <row r="239" spans="1:21" ht="30" customHeight="1" x14ac:dyDescent="0.2">
      <c r="A239" s="164">
        <f t="shared" si="16"/>
        <v>233</v>
      </c>
      <c r="B239" s="165" t="str">
        <f t="shared" si="15"/>
        <v>O.K.</v>
      </c>
      <c r="C239" s="172" t="s">
        <v>2986</v>
      </c>
      <c r="E239" s="233">
        <v>0</v>
      </c>
      <c r="F239" s="233">
        <f t="shared" si="17"/>
        <v>0</v>
      </c>
      <c r="L239" s="231">
        <f>IF(AND(PRRAS!D543&gt;0,SUM(PRRAS!D902:D903)=0),1,0)</f>
        <v>0</v>
      </c>
      <c r="M239" s="231">
        <f>IF(AND(PRRAS!E543&gt;0,SUM(PRRAS!E902:E903)=0),1,0)</f>
        <v>0</v>
      </c>
      <c r="U239" s="233">
        <v>36862</v>
      </c>
    </row>
    <row r="240" spans="1:21" ht="30" customHeight="1" x14ac:dyDescent="0.2">
      <c r="A240" s="164">
        <f t="shared" si="16"/>
        <v>234</v>
      </c>
      <c r="B240" s="165" t="str">
        <f t="shared" si="15"/>
        <v>O.K.</v>
      </c>
      <c r="C240" s="172" t="s">
        <v>2987</v>
      </c>
      <c r="E240" s="233">
        <v>0</v>
      </c>
      <c r="F240" s="233">
        <f t="shared" si="17"/>
        <v>0</v>
      </c>
      <c r="L240" s="231">
        <f>IF(AND(PRRAS!D544&gt;0,SUM(PRRAS!D904:D905)=0),1,0)</f>
        <v>0</v>
      </c>
      <c r="M240" s="231">
        <f>IF(AND(PRRAS!E544&gt;0,SUM(PRRAS!E904:E905)=0),1,0)</f>
        <v>0</v>
      </c>
      <c r="U240" s="233">
        <v>36879</v>
      </c>
    </row>
    <row r="241" spans="1:21" ht="30" customHeight="1" x14ac:dyDescent="0.2">
      <c r="A241" s="164">
        <f t="shared" si="16"/>
        <v>235</v>
      </c>
      <c r="B241" s="165" t="str">
        <f t="shared" si="15"/>
        <v>O.K.</v>
      </c>
      <c r="C241" s="172" t="s">
        <v>2988</v>
      </c>
      <c r="E241" s="233">
        <v>0</v>
      </c>
      <c r="F241" s="233">
        <f t="shared" si="17"/>
        <v>0</v>
      </c>
      <c r="L241" s="231">
        <f>IF(AND(PRRAS!D547&gt;0,SUM(PRRAS!D909:D910)=0),1,0)</f>
        <v>0</v>
      </c>
      <c r="M241" s="231">
        <f>IF(AND(PRRAS!E547&gt;0,SUM(PRRAS!E909:E910)=0),1,0)</f>
        <v>0</v>
      </c>
      <c r="U241" s="233">
        <v>36887</v>
      </c>
    </row>
    <row r="242" spans="1:21" ht="30" customHeight="1" x14ac:dyDescent="0.2">
      <c r="A242" s="164">
        <f t="shared" ref="A242:A260" si="18">1+A241</f>
        <v>236</v>
      </c>
      <c r="B242" s="165" t="str">
        <f t="shared" si="15"/>
        <v>O.K.</v>
      </c>
      <c r="C242" s="172" t="s">
        <v>2989</v>
      </c>
      <c r="E242" s="233">
        <v>0</v>
      </c>
      <c r="F242" s="233">
        <f t="shared" si="17"/>
        <v>0</v>
      </c>
      <c r="L242" s="231">
        <f>IF(AND(PRRAS!D548&gt;0,SUM(PRRAS!D911:D912)=0),1,0)</f>
        <v>0</v>
      </c>
      <c r="M242" s="231">
        <f>IF(AND(PRRAS!E548&gt;0,SUM(PRRAS!E911:E912)=0),1,0)</f>
        <v>0</v>
      </c>
      <c r="U242" s="233">
        <v>36895</v>
      </c>
    </row>
    <row r="243" spans="1:21" ht="30" customHeight="1" x14ac:dyDescent="0.2">
      <c r="A243" s="164">
        <f t="shared" si="18"/>
        <v>237</v>
      </c>
      <c r="B243" s="165" t="str">
        <f t="shared" si="15"/>
        <v>O.K.</v>
      </c>
      <c r="C243" s="172" t="s">
        <v>2990</v>
      </c>
      <c r="E243" s="233">
        <v>0</v>
      </c>
      <c r="F243" s="233">
        <f t="shared" si="17"/>
        <v>0</v>
      </c>
      <c r="L243" s="231">
        <f>IF(AND(PRRAS!D549&gt;0,SUM(PRRAS!D913:D914)=0),1,0)</f>
        <v>0</v>
      </c>
      <c r="M243" s="231">
        <f>IF(AND(PRRAS!E549&gt;0,SUM(PRRAS!E913:E914)=0),1,0)</f>
        <v>0</v>
      </c>
      <c r="U243" s="233">
        <v>36900</v>
      </c>
    </row>
    <row r="244" spans="1:21" ht="30" customHeight="1" x14ac:dyDescent="0.2">
      <c r="A244" s="164">
        <f t="shared" si="18"/>
        <v>238</v>
      </c>
      <c r="B244" s="165" t="str">
        <f t="shared" si="15"/>
        <v>O.K.</v>
      </c>
      <c r="C244" s="172" t="s">
        <v>2991</v>
      </c>
      <c r="E244" s="233">
        <v>0</v>
      </c>
      <c r="F244" s="233">
        <f t="shared" si="17"/>
        <v>0</v>
      </c>
      <c r="L244" s="231">
        <f>IF(AND(PRRAS!D598&gt;0,PRRAS!D941=0),1,0)</f>
        <v>0</v>
      </c>
      <c r="M244" s="231">
        <f>IF(AND(PRRAS!E598&gt;0,PRRAS!E941=0),1,0)</f>
        <v>0</v>
      </c>
      <c r="U244" s="233">
        <v>36926</v>
      </c>
    </row>
    <row r="245" spans="1:21" ht="30" customHeight="1" x14ac:dyDescent="0.2">
      <c r="A245" s="164">
        <f t="shared" si="18"/>
        <v>239</v>
      </c>
      <c r="B245" s="165" t="str">
        <f t="shared" si="15"/>
        <v>O.K.</v>
      </c>
      <c r="C245" s="172" t="s">
        <v>2992</v>
      </c>
      <c r="E245" s="233">
        <v>0</v>
      </c>
      <c r="F245" s="233">
        <f t="shared" si="17"/>
        <v>0</v>
      </c>
      <c r="L245" s="231">
        <f>IF(AND(PRRAS!D599&gt;0,PRRAS!D942=0),1,0)</f>
        <v>0</v>
      </c>
      <c r="M245" s="231">
        <f>IF(AND(PRRAS!E599&gt;0,PRRAS!E942=0),1,0)</f>
        <v>0</v>
      </c>
      <c r="U245" s="233">
        <v>36975</v>
      </c>
    </row>
    <row r="246" spans="1:21" ht="30" customHeight="1" x14ac:dyDescent="0.2">
      <c r="A246" s="164">
        <f t="shared" si="18"/>
        <v>240</v>
      </c>
      <c r="B246" s="165" t="str">
        <f t="shared" si="15"/>
        <v>O.K.</v>
      </c>
      <c r="C246" s="172" t="s">
        <v>2993</v>
      </c>
      <c r="E246" s="233">
        <v>0</v>
      </c>
      <c r="F246" s="233">
        <f t="shared" si="17"/>
        <v>0</v>
      </c>
      <c r="L246" s="231">
        <f>IF(AND(PRRAS!D600&gt;0,PRRAS!D943=0),1,0)</f>
        <v>0</v>
      </c>
      <c r="M246" s="231">
        <f>IF(AND(PRRAS!E600&gt;0,PRRAS!E943=0),1,0)</f>
        <v>0</v>
      </c>
      <c r="U246" s="233">
        <v>37009</v>
      </c>
    </row>
    <row r="247" spans="1:21" ht="33" customHeight="1" x14ac:dyDescent="0.2">
      <c r="A247" s="164">
        <f t="shared" si="18"/>
        <v>241</v>
      </c>
      <c r="B247" s="165" t="str">
        <f t="shared" si="15"/>
        <v>O.K.</v>
      </c>
      <c r="C247" s="172" t="s">
        <v>2994</v>
      </c>
      <c r="E247" s="233">
        <v>0</v>
      </c>
      <c r="F247" s="233">
        <f t="shared" si="17"/>
        <v>0</v>
      </c>
      <c r="L247" s="231">
        <f>IF(AND(PRRAS!D601&gt;0,PRRAS!D944=0),1,0)</f>
        <v>0</v>
      </c>
      <c r="M247" s="231">
        <f>IF(AND(PRRAS!E601&gt;0,PRRAS!E944=0),1,0)</f>
        <v>0</v>
      </c>
      <c r="U247" s="233">
        <v>37033</v>
      </c>
    </row>
    <row r="248" spans="1:21" ht="30" customHeight="1" x14ac:dyDescent="0.2">
      <c r="A248" s="164">
        <f t="shared" si="18"/>
        <v>242</v>
      </c>
      <c r="B248" s="165" t="str">
        <f t="shared" si="15"/>
        <v>O.K.</v>
      </c>
      <c r="C248" s="172" t="s">
        <v>2995</v>
      </c>
      <c r="E248" s="233">
        <v>0</v>
      </c>
      <c r="F248" s="233">
        <f t="shared" si="17"/>
        <v>0</v>
      </c>
      <c r="L248" s="231">
        <f>IF(AND(PRRAS!D604&gt;0,PRRAS!D948=0),1,0)</f>
        <v>0</v>
      </c>
      <c r="M248" s="231">
        <f>IF(AND(PRRAS!E604&gt;0,PRRAS!E948=0),1,0)</f>
        <v>0</v>
      </c>
      <c r="U248" s="233">
        <v>37041</v>
      </c>
    </row>
    <row r="249" spans="1:21" ht="30" customHeight="1" x14ac:dyDescent="0.2">
      <c r="A249" s="164">
        <f t="shared" si="18"/>
        <v>243</v>
      </c>
      <c r="B249" s="165" t="str">
        <f t="shared" si="15"/>
        <v>O.K.</v>
      </c>
      <c r="C249" s="172" t="s">
        <v>2996</v>
      </c>
      <c r="E249" s="233">
        <v>0</v>
      </c>
      <c r="F249" s="233">
        <f t="shared" si="17"/>
        <v>0</v>
      </c>
      <c r="L249" s="231">
        <f>IF(AND(PRRAS!D605&gt;0,SUM(PRRAS!D949:D950)=0),1,0)</f>
        <v>0</v>
      </c>
      <c r="M249" s="231">
        <f>IF(AND(PRRAS!E605&gt;0,SUM(PRRAS!E949:E950)=0),1,0)</f>
        <v>0</v>
      </c>
      <c r="U249" s="233">
        <v>37050</v>
      </c>
    </row>
    <row r="250" spans="1:21" ht="30" customHeight="1" x14ac:dyDescent="0.2">
      <c r="A250" s="164">
        <f t="shared" si="18"/>
        <v>244</v>
      </c>
      <c r="B250" s="165" t="str">
        <f t="shared" si="15"/>
        <v>O.K.</v>
      </c>
      <c r="C250" s="172" t="s">
        <v>2997</v>
      </c>
      <c r="E250" s="233">
        <v>0</v>
      </c>
      <c r="F250" s="233">
        <f t="shared" si="17"/>
        <v>0</v>
      </c>
      <c r="L250" s="231">
        <f>IF(AND(PRRAS!D607&gt;0,PRRAS!D951=0),1,0)</f>
        <v>0</v>
      </c>
      <c r="M250" s="231">
        <f>IF(AND(PRRAS!E607&gt;0,PRRAS!E951=0),1,0)</f>
        <v>0</v>
      </c>
      <c r="U250" s="233">
        <v>37084</v>
      </c>
    </row>
    <row r="251" spans="1:21" ht="30" customHeight="1" x14ac:dyDescent="0.2">
      <c r="A251" s="164">
        <f t="shared" si="18"/>
        <v>245</v>
      </c>
      <c r="B251" s="165" t="str">
        <f t="shared" si="15"/>
        <v>O.K.</v>
      </c>
      <c r="C251" s="173" t="s">
        <v>2998</v>
      </c>
      <c r="E251" s="233">
        <v>0</v>
      </c>
      <c r="F251" s="233">
        <f t="shared" si="17"/>
        <v>0</v>
      </c>
      <c r="L251" s="231">
        <f>IF(AND(PRRAS!D610&gt;0,PRRAS!D955=0),1,0)</f>
        <v>0</v>
      </c>
      <c r="M251" s="231">
        <f>IF(AND(PRRAS!E610&gt;0,PRRAS!E955=0),1,0)</f>
        <v>0</v>
      </c>
      <c r="U251" s="233">
        <v>37105</v>
      </c>
    </row>
    <row r="252" spans="1:21" ht="30" customHeight="1" x14ac:dyDescent="0.2">
      <c r="A252" s="164">
        <f t="shared" si="18"/>
        <v>246</v>
      </c>
      <c r="B252" s="165" t="str">
        <f t="shared" si="15"/>
        <v>O.K.</v>
      </c>
      <c r="C252" s="173" t="s">
        <v>2999</v>
      </c>
      <c r="E252" s="233">
        <v>0</v>
      </c>
      <c r="F252" s="233">
        <f t="shared" si="17"/>
        <v>0</v>
      </c>
      <c r="L252" s="231">
        <f>IF(AND(PRRAS!D611&gt;0,SUM(PRRAS!D956:D957)=0),1,0)</f>
        <v>0</v>
      </c>
      <c r="M252" s="231">
        <f>IF(AND(PRRAS!E611&gt;0,SUM(PRRAS!E956:E957)=0),1,0)</f>
        <v>0</v>
      </c>
      <c r="U252" s="233">
        <v>37121</v>
      </c>
    </row>
    <row r="253" spans="1:21" ht="30" customHeight="1" x14ac:dyDescent="0.2">
      <c r="A253" s="164">
        <f t="shared" si="18"/>
        <v>247</v>
      </c>
      <c r="B253" s="165" t="str">
        <f t="shared" si="15"/>
        <v>O.K.</v>
      </c>
      <c r="C253" s="173" t="s">
        <v>3000</v>
      </c>
      <c r="E253" s="233">
        <v>0</v>
      </c>
      <c r="F253" s="233">
        <f t="shared" si="17"/>
        <v>0</v>
      </c>
      <c r="L253" s="231">
        <f>IF(AND(PRRAS!D613&gt;0,PRRAS!D961=0),1,0)</f>
        <v>0</v>
      </c>
      <c r="M253" s="231">
        <f>IF(AND(PRRAS!E613&gt;0,PRRAS!E961=0),1,0)</f>
        <v>0</v>
      </c>
      <c r="U253" s="233">
        <v>37130</v>
      </c>
    </row>
    <row r="254" spans="1:21" ht="30" customHeight="1" x14ac:dyDescent="0.2">
      <c r="A254" s="164">
        <f t="shared" si="18"/>
        <v>248</v>
      </c>
      <c r="B254" s="165" t="str">
        <f t="shared" si="15"/>
        <v>O.K.</v>
      </c>
      <c r="C254" s="173" t="s">
        <v>3001</v>
      </c>
      <c r="E254" s="233">
        <v>0</v>
      </c>
      <c r="F254" s="233">
        <f t="shared" si="17"/>
        <v>0</v>
      </c>
      <c r="L254" s="231">
        <f>IF(AND(PRRAS!D614&gt;0,SUM(PRRAS!D962:D963)=0),1,0)</f>
        <v>0</v>
      </c>
      <c r="M254" s="231">
        <f>IF(AND(PRRAS!E614&gt;0,SUM(PRRAS!E962:E963)=0),1,0)</f>
        <v>0</v>
      </c>
      <c r="U254" s="233">
        <v>37164</v>
      </c>
    </row>
    <row r="255" spans="1:21" ht="30" customHeight="1" x14ac:dyDescent="0.2">
      <c r="A255" s="164">
        <f t="shared" si="18"/>
        <v>249</v>
      </c>
      <c r="B255" s="165" t="str">
        <f t="shared" si="15"/>
        <v>O.K.</v>
      </c>
      <c r="C255" s="173" t="s">
        <v>3002</v>
      </c>
      <c r="E255" s="233">
        <v>0</v>
      </c>
      <c r="F255" s="233">
        <f t="shared" si="17"/>
        <v>0</v>
      </c>
      <c r="L255" s="231">
        <f>IF(AND(PRRAS!D616&gt;0,PRRAS!D964=0),1,0)</f>
        <v>0</v>
      </c>
      <c r="M255" s="231">
        <f>IF(AND(PRRAS!E616&gt;0,PRRAS!E964=0),1,0)</f>
        <v>0</v>
      </c>
      <c r="U255" s="233">
        <v>37197</v>
      </c>
    </row>
    <row r="256" spans="1:21" ht="30" customHeight="1" x14ac:dyDescent="0.2">
      <c r="A256" s="164">
        <f t="shared" si="18"/>
        <v>250</v>
      </c>
      <c r="B256" s="165" t="str">
        <f t="shared" si="15"/>
        <v>O.K.</v>
      </c>
      <c r="C256" s="173" t="s">
        <v>3003</v>
      </c>
      <c r="E256" s="233">
        <v>0</v>
      </c>
      <c r="F256" s="233">
        <f t="shared" si="17"/>
        <v>0</v>
      </c>
      <c r="L256" s="231">
        <f>IF(AND(PRRAS!D617&gt;0,PRRAS!D965=0),1,0)</f>
        <v>0</v>
      </c>
      <c r="M256" s="231">
        <f>IF(AND(PRRAS!E617&gt;0,PRRAS!E965=0),1,0)</f>
        <v>0</v>
      </c>
      <c r="U256" s="233">
        <v>37201</v>
      </c>
    </row>
    <row r="257" spans="1:21" ht="30" customHeight="1" x14ac:dyDescent="0.2">
      <c r="A257" s="164">
        <f t="shared" si="18"/>
        <v>251</v>
      </c>
      <c r="B257" s="165" t="str">
        <f t="shared" si="15"/>
        <v>O.K.</v>
      </c>
      <c r="C257" s="173" t="s">
        <v>3004</v>
      </c>
      <c r="E257" s="233">
        <v>0</v>
      </c>
      <c r="F257" s="233">
        <f t="shared" si="17"/>
        <v>0</v>
      </c>
      <c r="L257" s="231">
        <f>IF(AND(PRRAS!D618&gt;0,PRRAS!D966=0),1,0)</f>
        <v>0</v>
      </c>
      <c r="M257" s="231">
        <f>IF(AND(PRRAS!E618&gt;0,PRRAS!E966=0),1,0)</f>
        <v>0</v>
      </c>
      <c r="U257" s="233">
        <v>37293</v>
      </c>
    </row>
    <row r="258" spans="1:21" ht="30" customHeight="1" x14ac:dyDescent="0.2">
      <c r="A258" s="164">
        <f t="shared" si="18"/>
        <v>252</v>
      </c>
      <c r="B258" s="165" t="str">
        <f t="shared" si="15"/>
        <v>O.K.</v>
      </c>
      <c r="C258" s="173" t="s">
        <v>3005</v>
      </c>
      <c r="E258" s="233">
        <v>0</v>
      </c>
      <c r="F258" s="233">
        <f t="shared" si="17"/>
        <v>0</v>
      </c>
      <c r="L258" s="231">
        <f>IF(AND(PRRAS!D636&gt;0,PRRAS!D981=0),1,0)</f>
        <v>0</v>
      </c>
      <c r="M258" s="231">
        <f>IF(AND(PRRAS!E636&gt;0,PRRAS!E981=0),1,0)</f>
        <v>0</v>
      </c>
      <c r="U258" s="233">
        <v>37308</v>
      </c>
    </row>
    <row r="259" spans="1:21" ht="30" customHeight="1" x14ac:dyDescent="0.2">
      <c r="A259" s="164">
        <f t="shared" si="18"/>
        <v>253</v>
      </c>
      <c r="B259" s="165" t="str">
        <f>IF(E259=1,"Pogreška",IF(F259=1,"Provjera","O.K."))</f>
        <v>O.K.</v>
      </c>
      <c r="C259" s="173" t="s">
        <v>3006</v>
      </c>
      <c r="E259" s="233">
        <v>0</v>
      </c>
      <c r="F259" s="233">
        <f>MAX(L259:O259)</f>
        <v>0</v>
      </c>
      <c r="L259" s="231">
        <f>IF(AND($J$3="DA",MAX(PRRAS!D11:D650)&gt;0,MAX(PRRAS!D652:D654)=0),1,0)</f>
        <v>0</v>
      </c>
      <c r="M259" s="231">
        <f>IF(AND($J$3="DA",MAX(PRRAS!E11:E650)&gt;0,MAX(PRRAS!E652:E654)=0),1,0)</f>
        <v>0</v>
      </c>
      <c r="U259" s="233">
        <v>37316</v>
      </c>
    </row>
    <row r="260" spans="1:21" ht="64.5" customHeight="1" x14ac:dyDescent="0.2">
      <c r="A260" s="164">
        <f t="shared" si="18"/>
        <v>254</v>
      </c>
      <c r="B260" s="165" t="str">
        <f t="shared" si="15"/>
        <v>O.K.</v>
      </c>
      <c r="C260" s="173" t="s">
        <v>3007</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
      <c r="A261" s="455" t="s">
        <v>124</v>
      </c>
      <c r="B261" s="456"/>
      <c r="C261" s="457"/>
      <c r="E261" s="233">
        <f>SUM(E262:E287)</f>
        <v>0</v>
      </c>
      <c r="F261" s="233">
        <f>SUM(F262:F287)</f>
        <v>0</v>
      </c>
      <c r="U261" s="233">
        <v>37332</v>
      </c>
    </row>
    <row r="262" spans="1:21" ht="30" customHeight="1" x14ac:dyDescent="0.2">
      <c r="A262" s="164">
        <f>1+A260</f>
        <v>255</v>
      </c>
      <c r="B262" s="165" t="str">
        <f t="shared" ref="B262:B287" si="19">IF(E262=1,"Pogreška",IF(F262=1,"Provjera","O.K."))</f>
        <v>O.K.</v>
      </c>
      <c r="C262" s="174" t="s">
        <v>3008</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
      <c r="A263" s="164">
        <f>1+A262</f>
        <v>256</v>
      </c>
      <c r="B263" s="165" t="str">
        <f t="shared" si="19"/>
        <v>O.K.</v>
      </c>
      <c r="C263" s="174" t="s">
        <v>3009</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
      <c r="A264" s="164">
        <f t="shared" ref="A264:A287" si="22">1+A263</f>
        <v>257</v>
      </c>
      <c r="B264" s="165" t="str">
        <f t="shared" si="19"/>
        <v>O.K.</v>
      </c>
      <c r="C264" s="174" t="s">
        <v>3010</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
      <c r="A265" s="164">
        <f t="shared" si="22"/>
        <v>258</v>
      </c>
      <c r="B265" s="165" t="str">
        <f t="shared" si="19"/>
        <v>O.K.</v>
      </c>
      <c r="C265" s="174" t="s">
        <v>3011</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
      <c r="A266" s="164">
        <f t="shared" si="22"/>
        <v>259</v>
      </c>
      <c r="B266" s="165" t="str">
        <f t="shared" si="19"/>
        <v>O.K.</v>
      </c>
      <c r="C266" s="174" t="s">
        <v>3012</v>
      </c>
      <c r="E266" s="233">
        <f t="shared" si="20"/>
        <v>0</v>
      </c>
      <c r="F266" s="233">
        <f t="shared" si="21"/>
        <v>0</v>
      </c>
      <c r="G266" s="232">
        <f>IF(MIN(Bil!D12:E233,Bil!D236:E322)&lt;0,1,0)</f>
        <v>0</v>
      </c>
      <c r="U266" s="233">
        <v>37662</v>
      </c>
    </row>
    <row r="267" spans="1:21" ht="30" customHeight="1" x14ac:dyDescent="0.2">
      <c r="A267" s="164">
        <f t="shared" si="22"/>
        <v>260</v>
      </c>
      <c r="B267" s="165" t="str">
        <f t="shared" si="19"/>
        <v>O.K.</v>
      </c>
      <c r="C267" s="175" t="s">
        <v>2905</v>
      </c>
      <c r="E267" s="233">
        <f t="shared" si="20"/>
        <v>0</v>
      </c>
      <c r="F267" s="233">
        <f t="shared" si="21"/>
        <v>0</v>
      </c>
      <c r="G267" s="232">
        <f>IF(SUM(Skriveni!H977:H1286)&lt;&gt;0,1,0)</f>
        <v>0</v>
      </c>
      <c r="U267" s="233">
        <v>37679</v>
      </c>
    </row>
    <row r="268" spans="1:21" ht="20.100000000000001" customHeight="1" x14ac:dyDescent="0.2">
      <c r="A268" s="164">
        <f t="shared" si="22"/>
        <v>261</v>
      </c>
      <c r="B268" s="165" t="str">
        <f t="shared" si="19"/>
        <v>O.K.</v>
      </c>
      <c r="C268" s="174" t="s">
        <v>3013</v>
      </c>
      <c r="E268" s="233">
        <f t="shared" si="20"/>
        <v>0</v>
      </c>
      <c r="F268" s="233">
        <f t="shared" si="21"/>
        <v>0</v>
      </c>
      <c r="G268" s="232">
        <f>IF(Bil!D274&gt;Bil!D98,1,0)</f>
        <v>0</v>
      </c>
      <c r="H268" s="232">
        <f>IF(Bil!E274&gt;Bil!E98,1,0)</f>
        <v>0</v>
      </c>
      <c r="U268" s="233">
        <v>37695</v>
      </c>
    </row>
    <row r="269" spans="1:21" ht="20.100000000000001" customHeight="1" x14ac:dyDescent="0.2">
      <c r="A269" s="164">
        <f t="shared" si="22"/>
        <v>262</v>
      </c>
      <c r="B269" s="165" t="str">
        <f t="shared" si="19"/>
        <v>O.K.</v>
      </c>
      <c r="C269" s="174" t="s">
        <v>3014</v>
      </c>
      <c r="E269" s="233">
        <f t="shared" si="20"/>
        <v>0</v>
      </c>
      <c r="F269" s="233">
        <f t="shared" si="21"/>
        <v>0</v>
      </c>
      <c r="G269" s="232">
        <f>IF(Bil!D275&gt;Bil!D99,1,0)</f>
        <v>0</v>
      </c>
      <c r="H269" s="232">
        <f>IF(Bil!E275&gt;Bil!E99,1,0)</f>
        <v>0</v>
      </c>
      <c r="U269" s="233">
        <v>37814</v>
      </c>
    </row>
    <row r="270" spans="1:21" ht="20.100000000000001" customHeight="1" x14ac:dyDescent="0.2">
      <c r="A270" s="164">
        <f t="shared" si="22"/>
        <v>263</v>
      </c>
      <c r="B270" s="165" t="str">
        <f t="shared" si="19"/>
        <v>O.K.</v>
      </c>
      <c r="C270" s="174" t="s">
        <v>3015</v>
      </c>
      <c r="E270" s="233">
        <f t="shared" si="20"/>
        <v>0</v>
      </c>
      <c r="F270" s="233">
        <f t="shared" si="21"/>
        <v>0</v>
      </c>
      <c r="G270" s="232">
        <f>IF(Bil!D276&gt;Bil!D100,1,0)</f>
        <v>0</v>
      </c>
      <c r="H270" s="232">
        <f>IF(Bil!E276&gt;Bil!E100,1,0)</f>
        <v>0</v>
      </c>
      <c r="U270" s="233">
        <v>37935</v>
      </c>
    </row>
    <row r="271" spans="1:21" ht="20.100000000000001" customHeight="1" x14ac:dyDescent="0.2">
      <c r="A271" s="164">
        <f t="shared" si="22"/>
        <v>264</v>
      </c>
      <c r="B271" s="165" t="str">
        <f t="shared" si="19"/>
        <v>O.K.</v>
      </c>
      <c r="C271" s="174" t="s">
        <v>3016</v>
      </c>
      <c r="E271" s="233">
        <f t="shared" si="20"/>
        <v>0</v>
      </c>
      <c r="F271" s="233">
        <f t="shared" si="21"/>
        <v>0</v>
      </c>
      <c r="G271" s="232">
        <f>IF(Bil!D277&gt;Bil!D101,1,0)</f>
        <v>0</v>
      </c>
      <c r="H271" s="232">
        <f>IF(Bil!E277&gt;Bil!E101,1,0)</f>
        <v>0</v>
      </c>
      <c r="U271" s="233">
        <v>38001</v>
      </c>
    </row>
    <row r="272" spans="1:21" ht="20.100000000000001" customHeight="1" x14ac:dyDescent="0.2">
      <c r="A272" s="164">
        <f t="shared" si="22"/>
        <v>265</v>
      </c>
      <c r="B272" s="165" t="str">
        <f t="shared" si="19"/>
        <v>O.K.</v>
      </c>
      <c r="C272" s="174" t="s">
        <v>3017</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
      <c r="A273" s="164">
        <f t="shared" si="22"/>
        <v>266</v>
      </c>
      <c r="B273" s="165" t="str">
        <f t="shared" si="19"/>
        <v>O.K.</v>
      </c>
      <c r="C273" s="174" t="s">
        <v>3018</v>
      </c>
      <c r="E273" s="233">
        <f t="shared" si="23"/>
        <v>0</v>
      </c>
      <c r="F273" s="233">
        <f t="shared" si="24"/>
        <v>0</v>
      </c>
      <c r="G273" s="232">
        <f>IF(Bil!D279&gt;Bil!D103,1,0)</f>
        <v>0</v>
      </c>
      <c r="H273" s="232">
        <f>IF(Bil!E279&gt;Bil!E103,1,0)</f>
        <v>0</v>
      </c>
      <c r="U273" s="233">
        <v>38340</v>
      </c>
    </row>
    <row r="274" spans="1:21" ht="20.100000000000001" customHeight="1" x14ac:dyDescent="0.2">
      <c r="A274" s="164">
        <f t="shared" si="22"/>
        <v>267</v>
      </c>
      <c r="B274" s="165" t="str">
        <f t="shared" si="19"/>
        <v>O.K.</v>
      </c>
      <c r="C274" s="174" t="s">
        <v>3019</v>
      </c>
      <c r="E274" s="233">
        <f t="shared" si="23"/>
        <v>0</v>
      </c>
      <c r="F274" s="233">
        <f t="shared" si="24"/>
        <v>0</v>
      </c>
      <c r="G274" s="232">
        <f>IF(Bil!D280&gt;Bil!D105,1,0)</f>
        <v>0</v>
      </c>
      <c r="H274" s="232">
        <f>IF(Bil!E280&gt;Bil!E105,1,0)</f>
        <v>0</v>
      </c>
      <c r="U274" s="233">
        <v>38366</v>
      </c>
    </row>
    <row r="275" spans="1:21" ht="20.100000000000001" customHeight="1" x14ac:dyDescent="0.2">
      <c r="A275" s="164">
        <f t="shared" si="22"/>
        <v>268</v>
      </c>
      <c r="B275" s="165" t="str">
        <f t="shared" si="19"/>
        <v>O.K.</v>
      </c>
      <c r="C275" s="174" t="s">
        <v>3020</v>
      </c>
      <c r="E275" s="233">
        <f t="shared" si="23"/>
        <v>0</v>
      </c>
      <c r="F275" s="233">
        <f t="shared" si="24"/>
        <v>0</v>
      </c>
      <c r="G275" s="232">
        <f>IF(Bil!D281&gt;Bil!D106,1,0)</f>
        <v>0</v>
      </c>
      <c r="H275" s="232">
        <f>IF(Bil!E281&gt;Bil!E106,1,0)</f>
        <v>0</v>
      </c>
      <c r="U275" s="233">
        <v>38374</v>
      </c>
    </row>
    <row r="276" spans="1:21" ht="20.100000000000001" customHeight="1" x14ac:dyDescent="0.2">
      <c r="A276" s="164">
        <f t="shared" si="22"/>
        <v>269</v>
      </c>
      <c r="B276" s="165" t="str">
        <f t="shared" si="19"/>
        <v>O.K.</v>
      </c>
      <c r="C276" s="174" t="s">
        <v>3021</v>
      </c>
      <c r="E276" s="233">
        <f t="shared" si="23"/>
        <v>0</v>
      </c>
      <c r="F276" s="233">
        <f t="shared" si="24"/>
        <v>0</v>
      </c>
      <c r="G276" s="232">
        <f>IF(Bil!D282&gt;Bil!D107,1,0)</f>
        <v>0</v>
      </c>
      <c r="H276" s="232">
        <f>IF(Bil!E282&gt;Bil!E107,1,0)</f>
        <v>0</v>
      </c>
      <c r="U276" s="233">
        <v>40834</v>
      </c>
    </row>
    <row r="277" spans="1:21" ht="20.100000000000001" customHeight="1" x14ac:dyDescent="0.2">
      <c r="A277" s="164">
        <f t="shared" si="22"/>
        <v>270</v>
      </c>
      <c r="B277" s="165" t="str">
        <f t="shared" si="19"/>
        <v>O.K.</v>
      </c>
      <c r="C277" s="174" t="s">
        <v>3022</v>
      </c>
      <c r="E277" s="233">
        <f t="shared" si="23"/>
        <v>0</v>
      </c>
      <c r="F277" s="233">
        <f t="shared" si="24"/>
        <v>0</v>
      </c>
      <c r="G277" s="232">
        <f>IF(Bil!D283&gt;Bil!D108,1,0)</f>
        <v>0</v>
      </c>
      <c r="H277" s="232">
        <f>IF(Bil!E283&gt;Bil!E108,1,0)</f>
        <v>0</v>
      </c>
      <c r="U277" s="233">
        <v>42362</v>
      </c>
    </row>
    <row r="278" spans="1:21" ht="20.100000000000001" customHeight="1" x14ac:dyDescent="0.2">
      <c r="A278" s="164">
        <f t="shared" si="22"/>
        <v>271</v>
      </c>
      <c r="B278" s="165" t="str">
        <f t="shared" si="19"/>
        <v>O.K.</v>
      </c>
      <c r="C278" s="174" t="s">
        <v>3023</v>
      </c>
      <c r="E278" s="233">
        <f t="shared" si="23"/>
        <v>0</v>
      </c>
      <c r="F278" s="233">
        <f t="shared" si="24"/>
        <v>0</v>
      </c>
      <c r="G278" s="232">
        <f>IF(Bil!D284&gt;Bil!D109,1,0)</f>
        <v>0</v>
      </c>
      <c r="H278" s="232">
        <f>IF(Bil!E284&gt;Bil!E109,1,0)</f>
        <v>0</v>
      </c>
      <c r="U278" s="233">
        <v>42379</v>
      </c>
    </row>
    <row r="279" spans="1:21" ht="20.100000000000001" customHeight="1" x14ac:dyDescent="0.2">
      <c r="A279" s="164">
        <f t="shared" si="22"/>
        <v>272</v>
      </c>
      <c r="B279" s="165" t="str">
        <f t="shared" si="19"/>
        <v>O.K.</v>
      </c>
      <c r="C279" s="174" t="s">
        <v>3024</v>
      </c>
      <c r="E279" s="233">
        <f t="shared" si="23"/>
        <v>0</v>
      </c>
      <c r="F279" s="233">
        <f t="shared" si="24"/>
        <v>0</v>
      </c>
      <c r="G279" s="232">
        <f>IF(Bil!D285&gt;Bil!D110,1,0)</f>
        <v>0</v>
      </c>
      <c r="H279" s="232">
        <f>IF(Bil!E285&gt;Bil!E110,1,0)</f>
        <v>0</v>
      </c>
      <c r="U279" s="233">
        <v>42434</v>
      </c>
    </row>
    <row r="280" spans="1:21" ht="20.100000000000001" customHeight="1" x14ac:dyDescent="0.2">
      <c r="A280" s="164">
        <f t="shared" si="22"/>
        <v>273</v>
      </c>
      <c r="B280" s="165" t="str">
        <f t="shared" si="19"/>
        <v>O.K.</v>
      </c>
      <c r="C280" s="174" t="s">
        <v>3025</v>
      </c>
      <c r="E280" s="233">
        <f>MAX(G280:K280)</f>
        <v>0</v>
      </c>
      <c r="F280" s="233">
        <f>MAX(L280:O280)</f>
        <v>0</v>
      </c>
      <c r="G280" s="232">
        <f>IF(Bil!D286&gt;Bil!D165,1,0)</f>
        <v>0</v>
      </c>
      <c r="H280" s="232">
        <f>IF(Bil!E286&gt;Bil!E165,1,0)</f>
        <v>0</v>
      </c>
      <c r="U280" s="233">
        <v>42539</v>
      </c>
    </row>
    <row r="281" spans="1:21" ht="20.100000000000001" customHeight="1" x14ac:dyDescent="0.2">
      <c r="A281" s="164">
        <f t="shared" si="22"/>
        <v>274</v>
      </c>
      <c r="B281" s="165" t="str">
        <f t="shared" si="19"/>
        <v>O.K.</v>
      </c>
      <c r="C281" s="174" t="s">
        <v>3026</v>
      </c>
      <c r="E281" s="233">
        <f>MAX(G281:K281)</f>
        <v>0</v>
      </c>
      <c r="F281" s="233">
        <f>MAX(L281:O281)</f>
        <v>0</v>
      </c>
      <c r="G281" s="232">
        <f>IF(ABS(Bil!D92-Bil!D258-Bil!D259)&gt;1,1,0)</f>
        <v>0</v>
      </c>
      <c r="H281" s="232">
        <f>IF(ABS(Bil!E92-Bil!E258-Bil!E259)&gt;1,1,0)</f>
        <v>0</v>
      </c>
      <c r="U281" s="233">
        <v>42619</v>
      </c>
    </row>
    <row r="282" spans="1:21" ht="20.100000000000001" customHeight="1" x14ac:dyDescent="0.2">
      <c r="A282" s="164">
        <f t="shared" si="22"/>
        <v>275</v>
      </c>
      <c r="B282" s="165" t="str">
        <f t="shared" si="19"/>
        <v>O.K.</v>
      </c>
      <c r="C282" s="174" t="s">
        <v>3027</v>
      </c>
      <c r="E282" s="233">
        <f t="shared" si="23"/>
        <v>0</v>
      </c>
      <c r="F282" s="233">
        <f t="shared" si="24"/>
        <v>0</v>
      </c>
      <c r="G282" s="232">
        <f>IF(ABS(Bil!D151-Bil!D260-Bil!D261)&gt;1,1,0)</f>
        <v>0</v>
      </c>
      <c r="H282" s="232">
        <f>IF(ABS(Bil!E151-Bil!E260-Bil!E261)&gt;1,1,0)</f>
        <v>0</v>
      </c>
      <c r="U282" s="233">
        <v>42750</v>
      </c>
    </row>
    <row r="283" spans="1:21" ht="20.100000000000001" customHeight="1" x14ac:dyDescent="0.2">
      <c r="A283" s="164">
        <f t="shared" si="22"/>
        <v>276</v>
      </c>
      <c r="B283" s="165" t="str">
        <f t="shared" si="19"/>
        <v>O.K.</v>
      </c>
      <c r="C283" s="174" t="s">
        <v>3028</v>
      </c>
      <c r="E283" s="233">
        <f t="shared" si="23"/>
        <v>0</v>
      </c>
      <c r="F283" s="233">
        <f t="shared" si="24"/>
        <v>0</v>
      </c>
      <c r="G283" s="232">
        <f>IF(ABS(Bil!D168-Bil!D262-Bil!D263)&gt;1,1,0)</f>
        <v>0</v>
      </c>
      <c r="H283" s="232">
        <f>IF(ABS(Bil!E168-Bil!E262-Bil!E263)&gt;1,1,0)</f>
        <v>0</v>
      </c>
      <c r="U283" s="233">
        <v>42768</v>
      </c>
    </row>
    <row r="284" spans="1:21" ht="20.100000000000001" customHeight="1" x14ac:dyDescent="0.2">
      <c r="A284" s="164">
        <f t="shared" si="22"/>
        <v>277</v>
      </c>
      <c r="B284" s="165" t="str">
        <f t="shared" si="19"/>
        <v>O.K.</v>
      </c>
      <c r="C284" s="174" t="s">
        <v>3029</v>
      </c>
      <c r="E284" s="233">
        <f t="shared" si="23"/>
        <v>0</v>
      </c>
      <c r="F284" s="233">
        <f t="shared" si="24"/>
        <v>0</v>
      </c>
      <c r="G284" s="232">
        <f>IF(ABS(Bil!D175-Bil!D287-Bil!D288)&gt;1,1,0)</f>
        <v>0</v>
      </c>
      <c r="H284" s="232">
        <f>IF(ABS(Bil!E175-Bil!E287-Bil!E288)&gt;1,1,0)</f>
        <v>0</v>
      </c>
      <c r="U284" s="233">
        <v>43214</v>
      </c>
    </row>
    <row r="285" spans="1:21" ht="20.100000000000001" customHeight="1" x14ac:dyDescent="0.2">
      <c r="A285" s="164">
        <f t="shared" si="22"/>
        <v>278</v>
      </c>
      <c r="B285" s="165" t="str">
        <f t="shared" si="19"/>
        <v>O.K.</v>
      </c>
      <c r="C285" s="174" t="s">
        <v>3030</v>
      </c>
      <c r="E285" s="233">
        <f t="shared" si="23"/>
        <v>0</v>
      </c>
      <c r="F285" s="233">
        <f t="shared" si="24"/>
        <v>0</v>
      </c>
      <c r="G285" s="232">
        <f>IF(ABS(Bil!D186-Bil!D289-Bil!D290)&gt;1,1,0)</f>
        <v>0</v>
      </c>
      <c r="H285" s="232">
        <f>IF(ABS(Bil!E186-Bil!E289-Bil!E290)&gt;1,1,0)</f>
        <v>0</v>
      </c>
      <c r="U285" s="233">
        <v>43564</v>
      </c>
    </row>
    <row r="286" spans="1:21" ht="20.100000000000001" customHeight="1" x14ac:dyDescent="0.2">
      <c r="A286" s="164">
        <f t="shared" si="22"/>
        <v>279</v>
      </c>
      <c r="B286" s="165" t="str">
        <f t="shared" si="19"/>
        <v>O.K.</v>
      </c>
      <c r="C286" s="174" t="s">
        <v>3031</v>
      </c>
      <c r="E286" s="233">
        <f t="shared" si="23"/>
        <v>0</v>
      </c>
      <c r="F286" s="233">
        <f t="shared" si="24"/>
        <v>0</v>
      </c>
      <c r="G286" s="232">
        <f>IF(ABS(Bil!D187-Bil!D291-Bil!D292)&gt;1,1,0)</f>
        <v>0</v>
      </c>
      <c r="H286" s="232">
        <f>IF(ABS(Bil!E187-Bil!E291-Bil!E292)&gt;1,1,0)</f>
        <v>0</v>
      </c>
      <c r="U286" s="233">
        <v>46270</v>
      </c>
    </row>
    <row r="287" spans="1:21" ht="20.100000000000001" customHeight="1" x14ac:dyDescent="0.2">
      <c r="A287" s="164">
        <f t="shared" si="22"/>
        <v>280</v>
      </c>
      <c r="B287" s="165" t="str">
        <f t="shared" si="19"/>
        <v>O.K.</v>
      </c>
      <c r="C287" s="174" t="s">
        <v>3032</v>
      </c>
      <c r="E287" s="233">
        <f t="shared" si="23"/>
        <v>0</v>
      </c>
      <c r="F287" s="233">
        <f t="shared" si="24"/>
        <v>0</v>
      </c>
      <c r="G287" s="232">
        <f>IF(ABS(Bil!D203-Bil!D293-Bil!D294)&gt;1,1,0)</f>
        <v>0</v>
      </c>
      <c r="H287" s="232">
        <f>IF(ABS(Bil!E203-Bil!E293-Bil!E294)&gt;1,1,0)</f>
        <v>0</v>
      </c>
      <c r="U287" s="233">
        <v>47334</v>
      </c>
    </row>
    <row r="288" spans="1:21" ht="20.100000000000001" customHeight="1" x14ac:dyDescent="0.2">
      <c r="A288" s="455" t="s">
        <v>127</v>
      </c>
      <c r="B288" s="456"/>
      <c r="C288" s="457"/>
      <c r="E288" s="233">
        <f>SUM(E289:E291)</f>
        <v>0</v>
      </c>
      <c r="F288" s="233">
        <f>SUM(F289:F291)</f>
        <v>0</v>
      </c>
      <c r="U288" s="233">
        <v>47359</v>
      </c>
    </row>
    <row r="289" spans="1:21" ht="30" customHeight="1" x14ac:dyDescent="0.2">
      <c r="A289" s="164">
        <f>A287+1</f>
        <v>281</v>
      </c>
      <c r="B289" s="165" t="str">
        <f>IF(E289=1,"Pogreška",IF(F289=1,"Provjera","O.K."))</f>
        <v>O.K.</v>
      </c>
      <c r="C289" s="171" t="s">
        <v>2905</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
      <c r="A290" s="164">
        <f>A289+1</f>
        <v>282</v>
      </c>
      <c r="B290" s="165" t="str">
        <f>IF(E290=1,"Pogreška",IF(F290=1,"Provjera","O.K."))</f>
        <v>O.K.</v>
      </c>
      <c r="C290" s="169" t="s">
        <v>3033</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
      <c r="A291" s="164">
        <f>A290+1</f>
        <v>283</v>
      </c>
      <c r="B291" s="165" t="str">
        <f>IF(E291=1,"Pogreška",IF(F291=1,"Provjera","O.K."))</f>
        <v>O.K.</v>
      </c>
      <c r="C291" s="169" t="s">
        <v>3034</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
      <c r="A292" s="455" t="s">
        <v>126</v>
      </c>
      <c r="B292" s="456"/>
      <c r="C292" s="457"/>
      <c r="E292" s="233">
        <f>SUM(E293:E296)</f>
        <v>0</v>
      </c>
      <c r="F292" s="233">
        <f>SUM(F293:F296)</f>
        <v>0</v>
      </c>
      <c r="U292" s="233">
        <v>49585</v>
      </c>
    </row>
    <row r="293" spans="1:21" ht="30" customHeight="1" x14ac:dyDescent="0.2">
      <c r="A293" s="164">
        <f>A291+1</f>
        <v>284</v>
      </c>
      <c r="B293" s="165" t="str">
        <f>IF(E293=1,"Pogreška",IF(F293=1,"Provjera","O.K."))</f>
        <v>O.K.</v>
      </c>
      <c r="C293" s="169" t="s">
        <v>2905</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
      <c r="A294" s="164">
        <f>A293+1</f>
        <v>285</v>
      </c>
      <c r="B294" s="165" t="str">
        <f>IF(E294=1,"Pogreška",IF(F294=1,"Provjera","O.K."))</f>
        <v>O.K.</v>
      </c>
      <c r="C294" s="169" t="s">
        <v>3033</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
      <c r="A295" s="164">
        <f>A294+1</f>
        <v>286</v>
      </c>
      <c r="B295" s="165" t="str">
        <f>IF(E295=1,"Pogreška",IF(F295=1,"Provjera","O.K."))</f>
        <v>O.K.</v>
      </c>
      <c r="C295" s="169" t="s">
        <v>3035</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
      <c r="A296" s="164">
        <f>A295+1</f>
        <v>287</v>
      </c>
      <c r="B296" s="165" t="str">
        <f>IF(E296=1,"Pogreška",IF(F296=1,"Provjera","O.K."))</f>
        <v>O.K.</v>
      </c>
      <c r="C296" s="169" t="s">
        <v>3036</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
      <c r="A297" s="455" t="s">
        <v>3037</v>
      </c>
      <c r="B297" s="456"/>
      <c r="C297" s="457"/>
      <c r="E297" s="233">
        <f>SUM(E298:E299)</f>
        <v>0</v>
      </c>
      <c r="F297" s="233">
        <f>SUM(F298:F299)</f>
        <v>0</v>
      </c>
    </row>
    <row r="298" spans="1:21" ht="30" customHeight="1" x14ac:dyDescent="0.2">
      <c r="A298" s="164">
        <f>A296+1</f>
        <v>288</v>
      </c>
      <c r="B298" s="161" t="str">
        <f>IF(E298=1,"Pogreška",IF(F298=1,"Provjera","O.K."))</f>
        <v>O.K.</v>
      </c>
      <c r="C298" s="169" t="s">
        <v>2905</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
      <c r="A299" s="256">
        <f>A298+1</f>
        <v>289</v>
      </c>
      <c r="B299" s="162" t="str">
        <f>IF(E299=1,"Pogreška",IF(F299=1,"Provjera","O.K."))</f>
        <v>O.K.</v>
      </c>
      <c r="C299" s="176" t="s">
        <v>3033</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cp:lastModifiedBy>
  <cp:lastPrinted>2018-07-10T02:04:48Z</cp:lastPrinted>
  <dcterms:created xsi:type="dcterms:W3CDTF">2001-11-21T09:32:18Z</dcterms:created>
  <dcterms:modified xsi:type="dcterms:W3CDTF">2018-10-09T07:24:55Z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